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2022년 1차 추경 예산\예산\"/>
    </mc:Choice>
  </mc:AlternateContent>
  <xr:revisionPtr revIDLastSave="0" documentId="13_ncr:1_{53A45525-792A-4EDC-8195-2AC9FE3A5ABE}" xr6:coauthVersionLast="46" xr6:coauthVersionMax="47" xr10:uidLastSave="{00000000-0000-0000-0000-000000000000}"/>
  <bookViews>
    <workbookView xWindow="390" yWindow="390" windowWidth="17730" windowHeight="12300" xr2:uid="{00000000-000D-0000-FFFF-FFFF00000000}"/>
  </bookViews>
  <sheets>
    <sheet name="표지" sheetId="1" r:id="rId1"/>
    <sheet name="예산총칙" sheetId="2" r:id="rId2"/>
    <sheet name="예산총괄" sheetId="3" r:id="rId3"/>
    <sheet name="세입예산" sheetId="4" r:id="rId4"/>
    <sheet name="세출예산" sheetId="8" r:id="rId5"/>
    <sheet name="예산증감내용" sheetId="10" r:id="rId6"/>
  </sheets>
  <definedNames>
    <definedName name="_xlnm.Consolidate_Area" localSheetId="3">세입예산!$A$1:$P$32</definedName>
    <definedName name="_xlnm.Consolidate_Area" localSheetId="4">세출예산!$A$1:$P$107</definedName>
    <definedName name="_xlnm.Consolidate_Area" localSheetId="5">예산증감내용!$A$1:$E$45</definedName>
    <definedName name="_xlnm.Consolidate_Area" localSheetId="2">예산총괄!$A$1:$E$22</definedName>
    <definedName name="_xlnm.Consolidate_Area" localSheetId="0">표지!$A$1:$A$12</definedName>
    <definedName name="_xlnm.Consolidate_Area">#REF!</definedName>
    <definedName name="_xlnm.Print_Area" localSheetId="3">세입예산!$A$1:$Q$31</definedName>
    <definedName name="_xlnm.Print_Area" localSheetId="4">세출예산!$A$1:$Q$106</definedName>
    <definedName name="_xlnm.Print_Area" localSheetId="5">예산증감내용!$A$1:$E$42</definedName>
    <definedName name="_xlnm.Print_Area" localSheetId="2">예산총괄!$A$1:$E$22</definedName>
    <definedName name="_xlnm.Print_Area" localSheetId="1">예산총칙!$A$1:$A$19</definedName>
    <definedName name="_xlnm.Print_Area" localSheetId="0">표지!$A$1:$A$9</definedName>
  </definedNames>
  <calcPr calcId="181029"/>
</workbook>
</file>

<file path=xl/calcChain.xml><?xml version="1.0" encoding="utf-8"?>
<calcChain xmlns="http://schemas.openxmlformats.org/spreadsheetml/2006/main">
  <c r="D25" i="10" l="1"/>
  <c r="C25" i="10"/>
  <c r="D13" i="10"/>
  <c r="C13" i="10"/>
  <c r="E25" i="10" l="1"/>
  <c r="E13" i="10"/>
  <c r="U19" i="8" l="1"/>
  <c r="U18" i="8"/>
  <c r="U17" i="8"/>
  <c r="S66" i="8"/>
  <c r="Q14" i="8"/>
  <c r="V14" i="8"/>
  <c r="T14" i="8"/>
  <c r="T13" i="8"/>
  <c r="E25" i="4"/>
  <c r="D25" i="4"/>
  <c r="E22" i="4"/>
  <c r="D22" i="4" l="1"/>
  <c r="N112" i="10"/>
  <c r="N111" i="10" s="1"/>
  <c r="N110" i="10"/>
  <c r="N109" i="10"/>
  <c r="N108" i="10"/>
  <c r="N107" i="10"/>
  <c r="N106" i="10"/>
  <c r="N104" i="10"/>
  <c r="N103" i="10" s="1"/>
  <c r="N102" i="10"/>
  <c r="N101" i="10"/>
  <c r="N100" i="10"/>
  <c r="N99" i="10"/>
  <c r="N98" i="10"/>
  <c r="N96" i="10"/>
  <c r="N95" i="10"/>
  <c r="N93" i="10"/>
  <c r="N91" i="10"/>
  <c r="N90" i="10"/>
  <c r="N89" i="10"/>
  <c r="N88" i="10"/>
  <c r="N87" i="10"/>
  <c r="N86" i="10"/>
  <c r="N84" i="10"/>
  <c r="N83" i="10"/>
  <c r="N82" i="10"/>
  <c r="N81" i="10"/>
  <c r="N79" i="10"/>
  <c r="N78" i="10"/>
  <c r="N77" i="10"/>
  <c r="N76" i="10"/>
  <c r="D73" i="10"/>
  <c r="D72" i="10" s="1"/>
  <c r="C41" i="10"/>
  <c r="C39" i="10"/>
  <c r="C37" i="10"/>
  <c r="C35" i="10"/>
  <c r="C33" i="10"/>
  <c r="C31" i="10"/>
  <c r="C29" i="10"/>
  <c r="C27" i="10"/>
  <c r="C23" i="10"/>
  <c r="C17" i="10"/>
  <c r="C15" i="10"/>
  <c r="C11" i="10"/>
  <c r="D9" i="10"/>
  <c r="C9" i="10"/>
  <c r="C7" i="10"/>
  <c r="N105" i="10" l="1"/>
  <c r="N80" i="10"/>
  <c r="N85" i="10"/>
  <c r="N97" i="10"/>
  <c r="N75" i="10"/>
  <c r="N94" i="10"/>
  <c r="E9" i="10"/>
  <c r="N74" i="10" l="1"/>
  <c r="E74" i="10" s="1"/>
  <c r="Q73" i="8"/>
  <c r="Q67" i="8"/>
  <c r="Q69" i="8"/>
  <c r="E73" i="10" l="1"/>
  <c r="Q72" i="8"/>
  <c r="E72" i="10" l="1"/>
  <c r="Q71" i="8"/>
  <c r="Q27" i="4"/>
  <c r="E27" i="4" s="1"/>
  <c r="D15" i="10" s="1"/>
  <c r="E15" i="10" s="1"/>
  <c r="Q21" i="8" l="1"/>
  <c r="S37" i="4"/>
  <c r="Q84" i="8"/>
  <c r="Q68" i="8" l="1"/>
  <c r="Q66" i="8"/>
  <c r="Q65" i="8" l="1"/>
  <c r="Q85" i="8"/>
  <c r="Q83" i="8" s="1"/>
  <c r="Q57" i="8"/>
  <c r="Q56" i="8"/>
  <c r="Q55" i="8"/>
  <c r="Q54" i="8" l="1"/>
  <c r="Q60" i="8" l="1"/>
  <c r="E59" i="8"/>
  <c r="D19" i="3" s="1"/>
  <c r="D32" i="8"/>
  <c r="C18" i="3" s="1"/>
  <c r="D102" i="8"/>
  <c r="C22" i="3" s="1"/>
  <c r="D99" i="8"/>
  <c r="C21" i="3" s="1"/>
  <c r="D96" i="8"/>
  <c r="D95" i="8" s="1"/>
  <c r="D63" i="8"/>
  <c r="C20" i="3" s="1"/>
  <c r="D59" i="8"/>
  <c r="C19" i="3" s="1"/>
  <c r="D23" i="8"/>
  <c r="C17" i="3" s="1"/>
  <c r="D7" i="8"/>
  <c r="C16" i="3" s="1"/>
  <c r="D101" i="8" l="1"/>
  <c r="D58" i="8"/>
  <c r="C15" i="3"/>
  <c r="D62" i="8"/>
  <c r="D98" i="8"/>
  <c r="D6" i="8"/>
  <c r="E58" i="8"/>
  <c r="D29" i="4" l="1"/>
  <c r="D28" i="4"/>
  <c r="C10" i="3" s="1"/>
  <c r="D24" i="4"/>
  <c r="C9" i="3" s="1"/>
  <c r="D21" i="4"/>
  <c r="C8" i="3" s="1"/>
  <c r="D18" i="4"/>
  <c r="D17" i="4"/>
  <c r="C7" i="3" s="1"/>
  <c r="D7" i="4"/>
  <c r="D6" i="4" s="1"/>
  <c r="C6" i="3" s="1"/>
  <c r="D5" i="4" l="1"/>
  <c r="Q91" i="8" l="1"/>
  <c r="Q94" i="8"/>
  <c r="Q93" i="8" l="1"/>
  <c r="Q13" i="4"/>
  <c r="Q11" i="4"/>
  <c r="D5" i="8" l="1"/>
  <c r="Q50" i="8"/>
  <c r="Q82" i="8" l="1"/>
  <c r="Q81" i="8" s="1"/>
  <c r="Q80" i="8"/>
  <c r="Q89" i="8" l="1"/>
  <c r="Q92" i="8"/>
  <c r="Q90" i="8" l="1"/>
  <c r="F27" i="4"/>
  <c r="Q26" i="4" l="1"/>
  <c r="Q23" i="4"/>
  <c r="Q20" i="4"/>
  <c r="Q19" i="4"/>
  <c r="Q88" i="8"/>
  <c r="Q87" i="8"/>
  <c r="Q79" i="8"/>
  <c r="Q78" i="8"/>
  <c r="Q77" i="8"/>
  <c r="Q76" i="8"/>
  <c r="Q74" i="8"/>
  <c r="Q70" i="8" s="1"/>
  <c r="Q110" i="1"/>
  <c r="Q109" i="1" s="1"/>
  <c r="Q108" i="1"/>
  <c r="Q107" i="1"/>
  <c r="Q106" i="1"/>
  <c r="Q105" i="1"/>
  <c r="Q104" i="1"/>
  <c r="Q102" i="1"/>
  <c r="Q101" i="1" s="1"/>
  <c r="Q100" i="1"/>
  <c r="Q99" i="1"/>
  <c r="Q98" i="1"/>
  <c r="Q97" i="1"/>
  <c r="Q96" i="1"/>
  <c r="Q94" i="1"/>
  <c r="Q93" i="1"/>
  <c r="Q91" i="1"/>
  <c r="Q89" i="1"/>
  <c r="Q88" i="1"/>
  <c r="Q87" i="1"/>
  <c r="Q86" i="1"/>
  <c r="Q85" i="1"/>
  <c r="Q84" i="1"/>
  <c r="Q82" i="1"/>
  <c r="Q81" i="1"/>
  <c r="Q80" i="1"/>
  <c r="Q79" i="1"/>
  <c r="Q77" i="1"/>
  <c r="Q76" i="1"/>
  <c r="Q75" i="1"/>
  <c r="Q74" i="1"/>
  <c r="D71" i="1"/>
  <c r="D70" i="1" s="1"/>
  <c r="Q110" i="2"/>
  <c r="Q109" i="2" s="1"/>
  <c r="Q108" i="2"/>
  <c r="Q107" i="2"/>
  <c r="Q106" i="2"/>
  <c r="Q105" i="2"/>
  <c r="Q104" i="2"/>
  <c r="Q102" i="2"/>
  <c r="Q101" i="2" s="1"/>
  <c r="Q100" i="2"/>
  <c r="Q99" i="2"/>
  <c r="Q98" i="2"/>
  <c r="Q97" i="2"/>
  <c r="Q96" i="2"/>
  <c r="Q94" i="2"/>
  <c r="Q93" i="2"/>
  <c r="Q91" i="2"/>
  <c r="Q89" i="2"/>
  <c r="Q88" i="2"/>
  <c r="Q87" i="2"/>
  <c r="Q86" i="2"/>
  <c r="Q85" i="2"/>
  <c r="Q84" i="2"/>
  <c r="Q82" i="2"/>
  <c r="Q81" i="2"/>
  <c r="Q80" i="2"/>
  <c r="Q79" i="2"/>
  <c r="Q77" i="2"/>
  <c r="Q76" i="2"/>
  <c r="Q75" i="2"/>
  <c r="Q74" i="2"/>
  <c r="D71" i="2"/>
  <c r="D70" i="2" s="1"/>
  <c r="Q86" i="8" l="1"/>
  <c r="Q75" i="8"/>
  <c r="Q64" i="8" s="1"/>
  <c r="T65" i="8" s="1"/>
  <c r="T66" i="8" s="1"/>
  <c r="Q103" i="2"/>
  <c r="Q92" i="1"/>
  <c r="Q73" i="2"/>
  <c r="Q83" i="2"/>
  <c r="Q95" i="1"/>
  <c r="Q73" i="1"/>
  <c r="Q83" i="1"/>
  <c r="Q78" i="2"/>
  <c r="Q92" i="2"/>
  <c r="Q78" i="1"/>
  <c r="Q103" i="1"/>
  <c r="Q95" i="2"/>
  <c r="Q72" i="2" l="1"/>
  <c r="E72" i="2" s="1"/>
  <c r="G72" i="2" s="1"/>
  <c r="Q72" i="1"/>
  <c r="E72" i="1" s="1"/>
  <c r="G72" i="1" s="1"/>
  <c r="F72" i="2"/>
  <c r="E71" i="2"/>
  <c r="E71" i="1" l="1"/>
  <c r="F71" i="1" s="1"/>
  <c r="F72" i="1"/>
  <c r="G71" i="1"/>
  <c r="E70" i="2"/>
  <c r="G71" i="2"/>
  <c r="F71" i="2"/>
  <c r="E70" i="1" l="1"/>
  <c r="G70" i="2"/>
  <c r="F70" i="2"/>
  <c r="G70" i="1"/>
  <c r="F70" i="1"/>
  <c r="Q10" i="8" l="1"/>
  <c r="Q13" i="8" l="1"/>
  <c r="Q9" i="8"/>
  <c r="Q8" i="8" s="1"/>
  <c r="Q30" i="4"/>
  <c r="Q103" i="8" l="1"/>
  <c r="E103" i="8" s="1"/>
  <c r="D41" i="10" s="1"/>
  <c r="E41" i="10" s="1"/>
  <c r="Q31" i="4" l="1"/>
  <c r="Q26" i="8" l="1"/>
  <c r="Q47" i="8" l="1"/>
  <c r="Q46" i="8" s="1"/>
  <c r="Q31" i="8"/>
  <c r="Q11" i="8" l="1"/>
  <c r="I15" i="8" l="1"/>
  <c r="E11" i="8"/>
  <c r="Q51" i="8"/>
  <c r="Q53" i="8"/>
  <c r="Q52" i="8" s="1"/>
  <c r="I18" i="8" l="1"/>
  <c r="I22" i="8" s="1"/>
  <c r="Q15" i="8"/>
  <c r="I17" i="8"/>
  <c r="F11" i="8"/>
  <c r="Q106" i="8" l="1"/>
  <c r="Q105" i="8"/>
  <c r="Q100" i="8"/>
  <c r="E100" i="8"/>
  <c r="E97" i="8"/>
  <c r="Q61" i="8"/>
  <c r="E61" i="8" s="1"/>
  <c r="F61" i="8" s="1"/>
  <c r="Q49" i="8"/>
  <c r="Q48" i="8" s="1"/>
  <c r="Q45" i="8" s="1"/>
  <c r="Q44" i="8"/>
  <c r="Q43" i="8"/>
  <c r="Q41" i="8"/>
  <c r="Q40" i="8"/>
  <c r="Q39" i="8"/>
  <c r="Q37" i="8"/>
  <c r="Q36" i="8"/>
  <c r="Q35" i="8"/>
  <c r="Q33" i="8"/>
  <c r="E33" i="8" s="1"/>
  <c r="E30" i="8"/>
  <c r="F30" i="8" s="1"/>
  <c r="Q29" i="8"/>
  <c r="Q28" i="8" s="1"/>
  <c r="Q27" i="8"/>
  <c r="Q25" i="8" s="1"/>
  <c r="Q24" i="8" l="1"/>
  <c r="Q104" i="8"/>
  <c r="E104" i="8" s="1"/>
  <c r="E102" i="8" s="1"/>
  <c r="F97" i="8"/>
  <c r="E96" i="8"/>
  <c r="E95" i="8" s="1"/>
  <c r="G100" i="8"/>
  <c r="E99" i="8"/>
  <c r="E45" i="8"/>
  <c r="Q38" i="8"/>
  <c r="E38" i="8" s="1"/>
  <c r="Q34" i="8"/>
  <c r="F103" i="8"/>
  <c r="E8" i="8"/>
  <c r="D23" i="10" s="1"/>
  <c r="E23" i="10" s="1"/>
  <c r="E42" i="8"/>
  <c r="E34" i="8"/>
  <c r="D33" i="10" s="1"/>
  <c r="E33" i="10" s="1"/>
  <c r="Q42" i="8"/>
  <c r="F100" i="8"/>
  <c r="G103" i="8"/>
  <c r="F33" i="8"/>
  <c r="D37" i="10" l="1"/>
  <c r="E37" i="10" s="1"/>
  <c r="D35" i="10"/>
  <c r="E35" i="10" s="1"/>
  <c r="E32" i="8"/>
  <c r="D18" i="3" s="1"/>
  <c r="E101" i="8"/>
  <c r="D22" i="3"/>
  <c r="E98" i="8"/>
  <c r="D21" i="3"/>
  <c r="F99" i="8"/>
  <c r="Q17" i="8"/>
  <c r="G104" i="8"/>
  <c r="F34" i="8"/>
  <c r="Q18" i="8"/>
  <c r="I19" i="8" s="1"/>
  <c r="F42" i="8"/>
  <c r="G42" i="8"/>
  <c r="G38" i="8"/>
  <c r="G8" i="8"/>
  <c r="E24" i="8"/>
  <c r="F38" i="8"/>
  <c r="F104" i="8"/>
  <c r="G102" i="8"/>
  <c r="G34" i="8"/>
  <c r="G99" i="8"/>
  <c r="F96" i="8"/>
  <c r="F95" i="8"/>
  <c r="F59" i="8"/>
  <c r="F58" i="8"/>
  <c r="E23" i="8" l="1"/>
  <c r="D17" i="3" s="1"/>
  <c r="D31" i="10"/>
  <c r="E31" i="10" s="1"/>
  <c r="G32" i="8"/>
  <c r="F24" i="8"/>
  <c r="F32" i="8"/>
  <c r="G24" i="8"/>
  <c r="F8" i="8"/>
  <c r="Q20" i="8"/>
  <c r="Q22" i="8"/>
  <c r="F98" i="8"/>
  <c r="F102" i="8"/>
  <c r="G11" i="8"/>
  <c r="E15" i="8"/>
  <c r="D27" i="10" s="1"/>
  <c r="E27" i="10" s="1"/>
  <c r="F45" i="8"/>
  <c r="G45" i="8"/>
  <c r="G98" i="8"/>
  <c r="G23" i="8" l="1"/>
  <c r="F23" i="8"/>
  <c r="F15" i="8"/>
  <c r="G15" i="8"/>
  <c r="Q19" i="8"/>
  <c r="Q16" i="8" s="1"/>
  <c r="G101" i="8"/>
  <c r="F101" i="8"/>
  <c r="E16" i="8" l="1"/>
  <c r="E7" i="8" l="1"/>
  <c r="D16" i="3" s="1"/>
  <c r="D29" i="10"/>
  <c r="E29" i="10" s="1"/>
  <c r="F16" i="8"/>
  <c r="G16" i="8"/>
  <c r="E6" i="8" l="1"/>
  <c r="F6" i="8" s="1"/>
  <c r="G7" i="8"/>
  <c r="F7" i="8"/>
  <c r="G6" i="8" l="1"/>
  <c r="Q16" i="4"/>
  <c r="Q12" i="4" l="1"/>
  <c r="E23" i="4" l="1"/>
  <c r="E20" i="4"/>
  <c r="D11" i="10" l="1"/>
  <c r="E11" i="10" s="1"/>
  <c r="E18" i="4"/>
  <c r="E17" i="4" s="1"/>
  <c r="D7" i="3" s="1"/>
  <c r="F19" i="4"/>
  <c r="F23" i="4"/>
  <c r="I15" i="4" l="1"/>
  <c r="Q15" i="4" s="1"/>
  <c r="Q14" i="4" l="1"/>
  <c r="E14" i="4" s="1"/>
  <c r="F14" i="4" l="1"/>
  <c r="G19" i="4" l="1"/>
  <c r="E31" i="4"/>
  <c r="E30" i="4"/>
  <c r="E26" i="4"/>
  <c r="D17" i="10" l="1"/>
  <c r="E17" i="10" s="1"/>
  <c r="E24" i="4"/>
  <c r="D9" i="3" s="1"/>
  <c r="G30" i="4"/>
  <c r="E29" i="4"/>
  <c r="G18" i="4"/>
  <c r="G20" i="4"/>
  <c r="F30" i="4"/>
  <c r="F26" i="4"/>
  <c r="F31" i="4"/>
  <c r="E28" i="4" l="1"/>
  <c r="D10" i="3" s="1"/>
  <c r="E21" i="4"/>
  <c r="G29" i="4"/>
  <c r="F20" i="4"/>
  <c r="F25" i="4"/>
  <c r="F29" i="4"/>
  <c r="F18" i="4"/>
  <c r="D8" i="3" l="1"/>
  <c r="F22" i="4"/>
  <c r="F21" i="4" s="1"/>
  <c r="G28" i="4"/>
  <c r="G17" i="4"/>
  <c r="G22" i="4"/>
  <c r="E10" i="3"/>
  <c r="F28" i="4"/>
  <c r="E21" i="3"/>
  <c r="E17" i="3"/>
  <c r="E19" i="3"/>
  <c r="F24" i="4"/>
  <c r="F17" i="4"/>
  <c r="G21" i="4" l="1"/>
  <c r="E8" i="3"/>
  <c r="E9" i="3"/>
  <c r="E7" i="3"/>
  <c r="E22" i="3"/>
  <c r="E18" i="3" l="1"/>
  <c r="E16" i="3" l="1"/>
  <c r="E64" i="8" l="1"/>
  <c r="E63" i="8" l="1"/>
  <c r="E62" i="8" s="1"/>
  <c r="D39" i="10"/>
  <c r="E39" i="10" s="1"/>
  <c r="G64" i="8"/>
  <c r="F64" i="8"/>
  <c r="D20" i="3"/>
  <c r="D15" i="3" s="1"/>
  <c r="G63" i="8" l="1"/>
  <c r="E5" i="8"/>
  <c r="F63" i="8"/>
  <c r="E20" i="3" l="1"/>
  <c r="E15" i="3"/>
  <c r="F62" i="8"/>
  <c r="G62" i="8"/>
  <c r="G5" i="8" l="1"/>
  <c r="F5" i="8"/>
  <c r="Q9" i="4"/>
  <c r="Q8" i="4" s="1"/>
  <c r="E8" i="4" s="1"/>
  <c r="D7" i="10" s="1"/>
  <c r="E7" i="10" s="1"/>
  <c r="E7" i="4" l="1"/>
  <c r="G8" i="4"/>
  <c r="F8" i="4"/>
  <c r="E6" i="4" l="1"/>
  <c r="G7" i="4"/>
  <c r="F7" i="4"/>
  <c r="D6" i="3" l="1"/>
  <c r="E5" i="4"/>
  <c r="G6" i="4"/>
  <c r="F6" i="4"/>
  <c r="G5" i="4" l="1"/>
  <c r="F5" i="4"/>
  <c r="D5" i="3"/>
  <c r="E5" i="3" s="1"/>
  <c r="E6" i="3"/>
</calcChain>
</file>

<file path=xl/sharedStrings.xml><?xml version="1.0" encoding="utf-8"?>
<sst xmlns="http://schemas.openxmlformats.org/spreadsheetml/2006/main" count="1023" uniqueCount="341">
  <si>
    <t>3. 본 예산은 사회복지법인 재무회계규칙 제 2장 예산과결산에 의거 편성하며 집행한다.</t>
  </si>
  <si>
    <t xml:space="preserve">4. 국시비보조금, 후원금, 전입금 등의 세입이 감소할 경우 기존사업을 축소할 수 </t>
  </si>
  <si>
    <t xml:space="preserve">6. 보편적으로 발생하는 지출에 있어서는 세출예산에도 불구하고 초과 집행하고 차기 </t>
  </si>
  <si>
    <t xml:space="preserve">7. 세출예산에서 초과지출이 발생할 경우에 동일관 내의 목간전용으로 부족한 예산을  </t>
  </si>
  <si>
    <t>/</t>
  </si>
  <si>
    <t>원</t>
  </si>
  <si>
    <t>잡지출</t>
  </si>
  <si>
    <t>반환금</t>
  </si>
  <si>
    <t>분기</t>
  </si>
  <si>
    <t>월</t>
  </si>
  <si>
    <t>인건비</t>
  </si>
  <si>
    <t>이월금</t>
  </si>
  <si>
    <t>전입금</t>
  </si>
  <si>
    <t>×</t>
  </si>
  <si>
    <t>회</t>
  </si>
  <si>
    <t xml:space="preserve">항 </t>
  </si>
  <si>
    <t>명</t>
  </si>
  <si>
    <t>사업비</t>
  </si>
  <si>
    <t xml:space="preserve">관 </t>
  </si>
  <si>
    <t>사무비</t>
  </si>
  <si>
    <t>운영비</t>
  </si>
  <si>
    <t>회의비</t>
  </si>
  <si>
    <t>시설비</t>
  </si>
  <si>
    <t>잡수입</t>
  </si>
  <si>
    <t>액수</t>
  </si>
  <si>
    <t>항</t>
  </si>
  <si>
    <t>증감율</t>
  </si>
  <si>
    <t>과목</t>
  </si>
  <si>
    <t>예비비</t>
  </si>
  <si>
    <t>%</t>
  </si>
  <si>
    <t>급여</t>
  </si>
  <si>
    <t>관</t>
  </si>
  <si>
    <t>총계</t>
  </si>
  <si>
    <t>차량비</t>
  </si>
  <si>
    <t>목</t>
  </si>
  <si>
    <t>여비</t>
  </si>
  <si>
    <t xml:space="preserve">   있다.</t>
  </si>
  <si>
    <t>보조금수입</t>
  </si>
  <si>
    <t>산출근거</t>
  </si>
  <si>
    <t>후원금수입</t>
  </si>
  <si>
    <t>*전신전화료</t>
  </si>
  <si>
    <t>지정후원금</t>
  </si>
  <si>
    <t>*장기요양보험</t>
  </si>
  <si>
    <t>비지정후원금</t>
  </si>
  <si>
    <t>자산취득비</t>
  </si>
  <si>
    <t>*차량유류대</t>
  </si>
  <si>
    <t>*국민연금</t>
  </si>
  <si>
    <t>*고용보험</t>
  </si>
  <si>
    <t>기관운영비</t>
  </si>
  <si>
    <t>재산조성비</t>
  </si>
  <si>
    <t>기타운영비</t>
  </si>
  <si>
    <t>전입금수입</t>
  </si>
  <si>
    <t>업무추진비</t>
  </si>
  <si>
    <t>사회보험부담금</t>
  </si>
  <si>
    <t>*우편료</t>
  </si>
  <si>
    <t>시설장비유지비</t>
  </si>
  <si>
    <t>예비비및기타</t>
  </si>
  <si>
    <t>사회보험부담비용</t>
  </si>
  <si>
    <t>기타예금이자수입</t>
  </si>
  <si>
    <t xml:space="preserve"> 예  산  총  칙</t>
  </si>
  <si>
    <t>증 감(B-A)</t>
  </si>
  <si>
    <t>총       계</t>
  </si>
  <si>
    <t>퇴직금및퇴직적립금</t>
  </si>
  <si>
    <t>총        계</t>
  </si>
  <si>
    <t>*차량정비유지비</t>
  </si>
  <si>
    <t>전년도이월금(후원금)</t>
  </si>
  <si>
    <t>*리플렛 및 홍보제작</t>
  </si>
  <si>
    <t>예비비 및 기타</t>
  </si>
  <si>
    <t>*소식지 제작인쇄비</t>
  </si>
  <si>
    <t>○ 세입의 주요내용</t>
  </si>
  <si>
    <t>(단위 : 원)</t>
  </si>
  <si>
    <t>잡       수      입</t>
  </si>
  <si>
    <t xml:space="preserve">   이사회에서 추가경정예산을 승인 받을 수 있다.</t>
  </si>
  <si>
    <t xml:space="preserve"> 예산 증감사항 및 주요내용</t>
  </si>
  <si>
    <t>사회복지법인 무일복지재단</t>
  </si>
  <si>
    <t>예금이자수입(보조금/자부담)</t>
  </si>
  <si>
    <t>*반환금(금년도이자반환금)</t>
  </si>
  <si>
    <t>*기타지역네트워크지원비</t>
  </si>
  <si>
    <t>이      월      금</t>
  </si>
  <si>
    <t>잡      수      입</t>
  </si>
  <si>
    <t xml:space="preserve">    집행 할 수가 있다.</t>
  </si>
  <si>
    <t xml:space="preserve">   초과할 수 있다.</t>
  </si>
  <si>
    <t>*현수막 및 스티커 제작</t>
  </si>
  <si>
    <t>세                    출</t>
  </si>
  <si>
    <t xml:space="preserve">                (단위: 원)</t>
  </si>
  <si>
    <t>세                  입</t>
  </si>
  <si>
    <t>각종수당</t>
    <phoneticPr fontId="19" type="noConversion"/>
  </si>
  <si>
    <t>사업비</t>
    <phoneticPr fontId="19" type="noConversion"/>
  </si>
  <si>
    <t>프로그램사업비</t>
    <phoneticPr fontId="19" type="noConversion"/>
  </si>
  <si>
    <t>프로그램사업비</t>
    <phoneticPr fontId="19" type="noConversion"/>
  </si>
  <si>
    <t>업무추진비</t>
    <phoneticPr fontId="19" type="noConversion"/>
  </si>
  <si>
    <t>인건비</t>
    <phoneticPr fontId="19" type="noConversion"/>
  </si>
  <si>
    <t>시설비</t>
    <phoneticPr fontId="19" type="noConversion"/>
  </si>
  <si>
    <t>잡지출</t>
    <phoneticPr fontId="19" type="noConversion"/>
  </si>
  <si>
    <t>재산조성비</t>
    <phoneticPr fontId="19" type="noConversion"/>
  </si>
  <si>
    <t>운   영   비</t>
    <phoneticPr fontId="19" type="noConversion"/>
  </si>
  <si>
    <t>월</t>
    <phoneticPr fontId="19" type="noConversion"/>
  </si>
  <si>
    <t>(단위 : 원)</t>
    <phoneticPr fontId="19" type="noConversion"/>
  </si>
  <si>
    <t>회</t>
    <phoneticPr fontId="19" type="noConversion"/>
  </si>
  <si>
    <t>기타잡수입</t>
    <phoneticPr fontId="19" type="noConversion"/>
  </si>
  <si>
    <t>원</t>
    <phoneticPr fontId="19" type="noConversion"/>
  </si>
  <si>
    <t xml:space="preserve"> </t>
    <phoneticPr fontId="19" type="noConversion"/>
  </si>
  <si>
    <t>기타운영비</t>
    <phoneticPr fontId="19" type="noConversion"/>
  </si>
  <si>
    <t>급여(직접비)</t>
    <phoneticPr fontId="19" type="noConversion"/>
  </si>
  <si>
    <t>각종수당(직접비)</t>
    <phoneticPr fontId="19" type="noConversion"/>
  </si>
  <si>
    <t>*사무용품 구입</t>
    <phoneticPr fontId="19" type="noConversion"/>
  </si>
  <si>
    <t>*수용비 및 수수료</t>
    <phoneticPr fontId="19" type="noConversion"/>
  </si>
  <si>
    <t>◎봉사자 및 후원자관리비</t>
    <phoneticPr fontId="19" type="noConversion"/>
  </si>
  <si>
    <t>명</t>
    <phoneticPr fontId="19" type="noConversion"/>
  </si>
  <si>
    <t>*전담사회복지사 4호봉이상</t>
    <phoneticPr fontId="19" type="noConversion"/>
  </si>
  <si>
    <t>시도보조금</t>
    <phoneticPr fontId="19" type="noConversion"/>
  </si>
  <si>
    <t>*생활지원사</t>
    <phoneticPr fontId="19" type="noConversion"/>
  </si>
  <si>
    <t>*돌봄대상자</t>
    <phoneticPr fontId="19" type="noConversion"/>
  </si>
  <si>
    <t>*전담사회복지사 교육비</t>
    <phoneticPr fontId="19" type="noConversion"/>
  </si>
  <si>
    <t>◎사업비</t>
    <phoneticPr fontId="19" type="noConversion"/>
  </si>
  <si>
    <t>◎제수당</t>
    <phoneticPr fontId="19" type="noConversion"/>
  </si>
  <si>
    <t>퇴직금 및 퇴직적립금</t>
    <phoneticPr fontId="19" type="noConversion"/>
  </si>
  <si>
    <t>명</t>
    <phoneticPr fontId="19" type="noConversion"/>
  </si>
  <si>
    <t>기타보조금</t>
    <phoneticPr fontId="19" type="noConversion"/>
  </si>
  <si>
    <t>*보조금 공모사업</t>
    <phoneticPr fontId="19" type="noConversion"/>
  </si>
  <si>
    <t>*기능보강사업 등</t>
    <phoneticPr fontId="19" type="noConversion"/>
  </si>
  <si>
    <t>사업운영비전입금</t>
    <phoneticPr fontId="19" type="noConversion"/>
  </si>
  <si>
    <t>주</t>
    <phoneticPr fontId="19" type="noConversion"/>
  </si>
  <si>
    <t>◎사회참여</t>
    <phoneticPr fontId="19" type="noConversion"/>
  </si>
  <si>
    <t xml:space="preserve">월 </t>
    <phoneticPr fontId="19" type="noConversion"/>
  </si>
  <si>
    <t>◎생활교육</t>
    <phoneticPr fontId="19" type="noConversion"/>
  </si>
  <si>
    <t>◎연계서비스</t>
    <phoneticPr fontId="19" type="noConversion"/>
  </si>
  <si>
    <t>*생활지원연계</t>
    <phoneticPr fontId="19" type="noConversion"/>
  </si>
  <si>
    <t>*주거개선연계</t>
    <phoneticPr fontId="19" type="noConversion"/>
  </si>
  <si>
    <t>*건강지원연계</t>
    <phoneticPr fontId="19" type="noConversion"/>
  </si>
  <si>
    <t>*기타운영비</t>
    <phoneticPr fontId="19" type="noConversion"/>
  </si>
  <si>
    <t>*생활관리사 교육비</t>
    <phoneticPr fontId="19" type="noConversion"/>
  </si>
  <si>
    <t>*기타회의(운영위원회 등)</t>
    <phoneticPr fontId="19" type="noConversion"/>
  </si>
  <si>
    <t>◎기타사업비</t>
    <phoneticPr fontId="19" type="noConversion"/>
  </si>
  <si>
    <t>◎안전지원</t>
    <phoneticPr fontId="19" type="noConversion"/>
  </si>
  <si>
    <t>*안전·안부 확인</t>
    <phoneticPr fontId="19" type="noConversion"/>
  </si>
  <si>
    <t>*생활안전점검</t>
    <phoneticPr fontId="19" type="noConversion"/>
  </si>
  <si>
    <t>*정보제공</t>
    <phoneticPr fontId="19" type="noConversion"/>
  </si>
  <si>
    <t xml:space="preserve">5. 국시비보조금, 후원금, 전입금 등의 세입이 증가 할 경우 세입.세출예산을 </t>
    <phoneticPr fontId="19" type="noConversion"/>
  </si>
  <si>
    <t>◎지역네트워크 지원비</t>
    <phoneticPr fontId="19" type="noConversion"/>
  </si>
  <si>
    <t>◎기관운영비</t>
    <phoneticPr fontId="19" type="noConversion"/>
  </si>
  <si>
    <t>*인건비 등</t>
    <phoneticPr fontId="19" type="noConversion"/>
  </si>
  <si>
    <t>기타전입금(자부담)</t>
    <phoneticPr fontId="19" type="noConversion"/>
  </si>
  <si>
    <t>*혹서한기보조금</t>
    <phoneticPr fontId="19" type="noConversion"/>
  </si>
  <si>
    <t>×</t>
    <phoneticPr fontId="19" type="noConversion"/>
  </si>
  <si>
    <t>*특별수당(생활지원사-전수조사)</t>
    <phoneticPr fontId="19" type="noConversion"/>
  </si>
  <si>
    <t xml:space="preserve">        (전담사회복지사 명절수당)</t>
    <phoneticPr fontId="19" type="noConversion"/>
  </si>
  <si>
    <t>*노인맞춤돌봄종합공제 보험료</t>
    <phoneticPr fontId="19" type="noConversion"/>
  </si>
  <si>
    <t xml:space="preserve">*ICT 안전지원 </t>
    <phoneticPr fontId="19" type="noConversion"/>
  </si>
  <si>
    <t>*혹한기 지원</t>
    <phoneticPr fontId="19" type="noConversion"/>
  </si>
  <si>
    <t>*기타사업비</t>
    <phoneticPr fontId="19" type="noConversion"/>
  </si>
  <si>
    <t>*선임 생활지원사 수당</t>
    <phoneticPr fontId="19" type="noConversion"/>
  </si>
  <si>
    <t>◎일상생활지원</t>
    <phoneticPr fontId="19" type="noConversion"/>
  </si>
  <si>
    <t>*장보기 등(남자ct 및 소외대상자)</t>
    <phoneticPr fontId="19" type="noConversion"/>
  </si>
  <si>
    <t>*기타 지원</t>
    <phoneticPr fontId="19" type="noConversion"/>
  </si>
  <si>
    <t>*신체건강분야(방문시)</t>
    <phoneticPr fontId="19" type="noConversion"/>
  </si>
  <si>
    <t>*정신건강분야(방문시)</t>
    <phoneticPr fontId="19" type="noConversion"/>
  </si>
  <si>
    <t>◎기타후생경비(수당)</t>
    <phoneticPr fontId="19" type="noConversion"/>
  </si>
  <si>
    <t>◎기타운영비</t>
    <phoneticPr fontId="19" type="noConversion"/>
  </si>
  <si>
    <t>전출금</t>
    <phoneticPr fontId="19" type="noConversion"/>
  </si>
  <si>
    <t>기타전출금</t>
    <phoneticPr fontId="19" type="noConversion"/>
  </si>
  <si>
    <t>*산재보험</t>
    <phoneticPr fontId="19" type="noConversion"/>
  </si>
  <si>
    <t>*기타(유관기관 협업 등)</t>
    <phoneticPr fontId="19" type="noConversion"/>
  </si>
  <si>
    <t>◎제세공과금및공공요금</t>
    <phoneticPr fontId="19" type="noConversion"/>
  </si>
  <si>
    <t>◎뇌.인지활동프로그램(집체)</t>
    <phoneticPr fontId="19" type="noConversion"/>
  </si>
  <si>
    <t>기타잡수입(1년미만퇴직 등)</t>
    <phoneticPr fontId="19" type="noConversion"/>
  </si>
  <si>
    <t>지정후원금</t>
    <phoneticPr fontId="19" type="noConversion"/>
  </si>
  <si>
    <t>*신체건강분야(집체-청춘요리)</t>
    <phoneticPr fontId="19" type="noConversion"/>
  </si>
  <si>
    <t>항</t>
    <phoneticPr fontId="19" type="noConversion"/>
  </si>
  <si>
    <t>목</t>
    <phoneticPr fontId="19" type="noConversion"/>
  </si>
  <si>
    <t>퇴직금및퇴직적립금</t>
    <phoneticPr fontId="19" type="noConversion"/>
  </si>
  <si>
    <t>사회보험부담금</t>
    <phoneticPr fontId="19" type="noConversion"/>
  </si>
  <si>
    <t>공공요금및각종세금공과금</t>
    <phoneticPr fontId="19" type="noConversion"/>
  </si>
  <si>
    <t>예비비</t>
    <phoneticPr fontId="19" type="noConversion"/>
  </si>
  <si>
    <t>원</t>
    <phoneticPr fontId="19" type="noConversion"/>
  </si>
  <si>
    <t xml:space="preserve">회 </t>
    <phoneticPr fontId="19" type="noConversion"/>
  </si>
  <si>
    <t>*신체건강분야(집체-생활체육)</t>
    <phoneticPr fontId="19" type="noConversion"/>
  </si>
  <si>
    <t>*기타서비스연계(이미용)</t>
    <phoneticPr fontId="19" type="noConversion"/>
  </si>
  <si>
    <t>*기타서비스연계 등(밑반찬)</t>
    <phoneticPr fontId="19" type="noConversion"/>
  </si>
  <si>
    <t>*직원 간담회</t>
    <phoneticPr fontId="19" type="noConversion"/>
  </si>
  <si>
    <t>*기타반환금(인건비잔액 등)</t>
    <phoneticPr fontId="19" type="noConversion"/>
  </si>
  <si>
    <t>참좋은재가노인돌봄센터</t>
    <phoneticPr fontId="19" type="noConversion"/>
  </si>
  <si>
    <t xml:space="preserve">     (단위 : 원)</t>
    <phoneticPr fontId="19" type="noConversion"/>
  </si>
  <si>
    <r>
      <t xml:space="preserve">○ 세출의 주요내용                                                                                             </t>
    </r>
    <r>
      <rPr>
        <sz val="10"/>
        <color rgb="FF000000"/>
        <rFont val="굴림"/>
        <family val="3"/>
        <charset val="129"/>
      </rPr>
      <t xml:space="preserve">  </t>
    </r>
    <phoneticPr fontId="19" type="noConversion"/>
  </si>
  <si>
    <t>■ 사업장명 : 참좋은재가노인돌봄센터 (노인맞춤돌봄서비스)</t>
    <phoneticPr fontId="19" type="noConversion"/>
  </si>
  <si>
    <t>시도보조금</t>
    <phoneticPr fontId="19" type="noConversion"/>
  </si>
  <si>
    <t xml:space="preserve">                (단위: 원)</t>
    <phoneticPr fontId="19" type="noConversion"/>
  </si>
  <si>
    <t>수용비 및 수수료</t>
    <phoneticPr fontId="19" type="noConversion"/>
  </si>
  <si>
    <t>*기타수당(종사자 선물세트구입)</t>
    <phoneticPr fontId="19" type="noConversion"/>
  </si>
  <si>
    <t>원</t>
    <phoneticPr fontId="19" type="noConversion"/>
  </si>
  <si>
    <t>월</t>
    <phoneticPr fontId="19" type="noConversion"/>
  </si>
  <si>
    <t>*문화인지분야(방문시)</t>
    <phoneticPr fontId="19" type="noConversion"/>
  </si>
  <si>
    <t>회의비</t>
    <phoneticPr fontId="19" type="noConversion"/>
  </si>
  <si>
    <t>*연장근로수당 등</t>
    <phoneticPr fontId="19" type="noConversion"/>
  </si>
  <si>
    <t>수용비 및 수수료</t>
    <phoneticPr fontId="19" type="noConversion"/>
  </si>
  <si>
    <t>여비</t>
    <phoneticPr fontId="19" type="noConversion"/>
  </si>
  <si>
    <t>원</t>
    <phoneticPr fontId="19" type="noConversion"/>
  </si>
  <si>
    <t>×</t>
    <phoneticPr fontId="19" type="noConversion"/>
  </si>
  <si>
    <t>급여</t>
    <phoneticPr fontId="19" type="noConversion"/>
  </si>
  <si>
    <t>기관운영비</t>
    <phoneticPr fontId="19" type="noConversion"/>
  </si>
  <si>
    <t>수용비및수수료</t>
    <phoneticPr fontId="19" type="noConversion"/>
  </si>
  <si>
    <t>최초예산(B)</t>
    <phoneticPr fontId="19" type="noConversion"/>
  </si>
  <si>
    <t>회</t>
    <phoneticPr fontId="19" type="noConversion"/>
  </si>
  <si>
    <t xml:space="preserve">2022년 참좋은재가노인돌봄센터(노인맞춤돌봄서비스) </t>
    <phoneticPr fontId="19" type="noConversion"/>
  </si>
  <si>
    <t>×</t>
    <phoneticPr fontId="19" type="noConversion"/>
  </si>
  <si>
    <t>*같이가치 후원사업비(화재피해 대상자 지원)</t>
    <phoneticPr fontId="19" type="noConversion"/>
  </si>
  <si>
    <t>월세지원</t>
    <phoneticPr fontId="19" type="noConversion"/>
  </si>
  <si>
    <t>2022년</t>
    <phoneticPr fontId="19" type="noConversion"/>
  </si>
  <si>
    <t>◎긴급지원비</t>
    <phoneticPr fontId="19" type="noConversion"/>
  </si>
  <si>
    <t>*혹서기 지원</t>
    <phoneticPr fontId="19" type="noConversion"/>
  </si>
  <si>
    <t>*사회관계향상프로그램(문화여가활동_집체)</t>
    <phoneticPr fontId="19" type="noConversion"/>
  </si>
  <si>
    <t>*사회관계향상프로그램(평생교육활동_집체)</t>
    <phoneticPr fontId="19" type="noConversion"/>
  </si>
  <si>
    <t>*사회관계향상프로그램(체험여행활동_집체)</t>
    <phoneticPr fontId="19" type="noConversion"/>
  </si>
  <si>
    <t>*자조모임(집체)</t>
    <phoneticPr fontId="19" type="noConversion"/>
  </si>
  <si>
    <t>*정신건강분야(집체)</t>
    <phoneticPr fontId="19" type="noConversion"/>
  </si>
  <si>
    <t>*긴급지원비</t>
    <phoneticPr fontId="19" type="noConversion"/>
  </si>
  <si>
    <t>◎홍보사업비</t>
    <phoneticPr fontId="19" type="noConversion"/>
  </si>
  <si>
    <t>후원금수입</t>
    <phoneticPr fontId="19" type="noConversion"/>
  </si>
  <si>
    <t>비지정후원금</t>
    <phoneticPr fontId="19" type="noConversion"/>
  </si>
  <si>
    <t>이월금</t>
    <phoneticPr fontId="19" type="noConversion"/>
  </si>
  <si>
    <t>전년도이월금(후원금)</t>
    <phoneticPr fontId="19" type="noConversion"/>
  </si>
  <si>
    <t>전년도이월금(보조금)</t>
    <phoneticPr fontId="19" type="noConversion"/>
  </si>
  <si>
    <t>전년도이월금(보조금_명시이월금)</t>
    <phoneticPr fontId="19" type="noConversion"/>
  </si>
  <si>
    <t>*리플렛 및 홍보제작</t>
    <phoneticPr fontId="19" type="noConversion"/>
  </si>
  <si>
    <t>%</t>
    <phoneticPr fontId="19" type="noConversion"/>
  </si>
  <si>
    <t>최초예산</t>
    <phoneticPr fontId="19" type="noConversion"/>
  </si>
  <si>
    <t>최초예산(A)</t>
    <phoneticPr fontId="19" type="noConversion"/>
  </si>
  <si>
    <t>1차추경(B)</t>
    <phoneticPr fontId="19" type="noConversion"/>
  </si>
  <si>
    <t>*혹한기통신요금지원(신규)</t>
    <phoneticPr fontId="19" type="noConversion"/>
  </si>
  <si>
    <t>명</t>
    <phoneticPr fontId="19" type="noConversion"/>
  </si>
  <si>
    <t>회</t>
    <phoneticPr fontId="19" type="noConversion"/>
  </si>
  <si>
    <t>원</t>
    <phoneticPr fontId="19" type="noConversion"/>
  </si>
  <si>
    <t>*혹한기 통신요금지원(신규생활지원사)</t>
    <phoneticPr fontId="19" type="noConversion"/>
  </si>
  <si>
    <t>*혹한기 통신요금지원(생활지원사)-명시이월</t>
    <phoneticPr fontId="19" type="noConversion"/>
  </si>
  <si>
    <t>◎혹한기 통신요금지원</t>
    <phoneticPr fontId="19" type="noConversion"/>
  </si>
  <si>
    <t>최초예산 (A)</t>
    <phoneticPr fontId="19" type="noConversion"/>
  </si>
  <si>
    <t>1차추경 (B)</t>
    <phoneticPr fontId="19" type="noConversion"/>
  </si>
  <si>
    <t>1차추가경정 세입.세출 예산(안)</t>
    <phoneticPr fontId="19" type="noConversion"/>
  </si>
  <si>
    <t>1. 참좋은재가노인돌봄센터 노인맞춤돌봄서비스 사업 2022년 1차 추경 세입.세출 예산은 다음과 같다.</t>
    <phoneticPr fontId="19" type="noConversion"/>
  </si>
  <si>
    <t>2022년 참좋은재가노인돌봄센터 1차 추경 (노인맞춤돌봄) 총괄내역서</t>
    <phoneticPr fontId="19" type="noConversion"/>
  </si>
  <si>
    <t>1) 2022년 참좋은재가노인돌봄센터(노인맞춤돌봄서비스) 1차추경 세입예산 내역</t>
    <phoneticPr fontId="19" type="noConversion"/>
  </si>
  <si>
    <t>1) 2022년 참좋은재가노인돌봄센터(노인맞춤돌봄서비스) 1차 추경 세출 예산 내역</t>
    <phoneticPr fontId="19" type="noConversion"/>
  </si>
  <si>
    <t>총48명</t>
    <phoneticPr fontId="19" type="noConversion"/>
  </si>
  <si>
    <t>명시이월-통신요금</t>
    <phoneticPr fontId="19" type="noConversion"/>
  </si>
  <si>
    <t>*인건비</t>
    <phoneticPr fontId="19" type="noConversion"/>
  </si>
  <si>
    <t>*사회보험 부담금 : 산출비율 변경</t>
    <phoneticPr fontId="19" type="noConversion"/>
  </si>
  <si>
    <t>*노인맞춤돌봄종합공제료 증가: 인원 추가로 인해(3명) 변경</t>
    <phoneticPr fontId="19" type="noConversion"/>
  </si>
  <si>
    <t>45명에서 48명으로 증가</t>
    <phoneticPr fontId="19" type="noConversion"/>
  </si>
  <si>
    <t>*생활관리사 추가로 인해 증가(3명)</t>
    <phoneticPr fontId="19" type="noConversion"/>
  </si>
  <si>
    <t>*밑반찬 가격인상으로 인해 증가(6300원에서 7000원으로 변경)</t>
    <phoneticPr fontId="19" type="noConversion"/>
  </si>
  <si>
    <t>*혹한기 통신요금 추가 : 신규 종사자 (3명)로 인해 증가됨</t>
    <phoneticPr fontId="19" type="noConversion"/>
  </si>
  <si>
    <t>924,240,000원  : 보조금</t>
    <phoneticPr fontId="19" type="noConversion"/>
  </si>
  <si>
    <t>1차 추경예산(B)</t>
    <phoneticPr fontId="19" type="noConversion"/>
  </si>
  <si>
    <t>1차추경예산(B)</t>
    <phoneticPr fontId="19" type="noConversion"/>
  </si>
  <si>
    <t>*회계검증비</t>
    <phoneticPr fontId="19" type="noConversion"/>
  </si>
  <si>
    <t>회</t>
    <phoneticPr fontId="19" type="noConversion"/>
  </si>
  <si>
    <t>*연하장구입</t>
    <phoneticPr fontId="19" type="noConversion"/>
  </si>
  <si>
    <t>◎교육사업비</t>
    <phoneticPr fontId="19" type="noConversion"/>
  </si>
  <si>
    <t xml:space="preserve">*후원금 감액420,000-&gt;300,000 퇴사및 후원정지로 인해 </t>
    <phoneticPr fontId="19" type="noConversion"/>
  </si>
  <si>
    <t>*기타전입금(자부담) : 감액</t>
    <phoneticPr fontId="19" type="noConversion"/>
  </si>
  <si>
    <t>*예비비 : 증감</t>
    <phoneticPr fontId="19" type="noConversion"/>
  </si>
  <si>
    <t xml:space="preserve">(생활지원사    </t>
    <phoneticPr fontId="19" type="noConversion"/>
  </si>
  <si>
    <t>*계정과목 변경 으로 이동</t>
    <phoneticPr fontId="19" type="noConversion"/>
  </si>
  <si>
    <t>*계정과목 변경으로 이동(운영비-사업비)</t>
    <phoneticPr fontId="19" type="noConversion"/>
  </si>
  <si>
    <t xml:space="preserve"> </t>
    <phoneticPr fontId="19" type="noConversion"/>
  </si>
  <si>
    <t>*이월금 증가 이유(12월 후원금) 추가분</t>
    <phoneticPr fontId="19" type="noConversion"/>
  </si>
  <si>
    <r>
      <t>*계정과목</t>
    </r>
    <r>
      <rPr>
        <sz val="11"/>
        <color rgb="FF000000"/>
        <rFont val="돋움"/>
        <family val="3"/>
        <charset val="129"/>
      </rPr>
      <t xml:space="preserve"> 변경으로 인해 홍보비가 사업비에서 운영비로 변경</t>
    </r>
    <phoneticPr fontId="19" type="noConversion"/>
  </si>
  <si>
    <t>교육사업비:</t>
    <phoneticPr fontId="19" type="noConversion"/>
  </si>
  <si>
    <t>*계정과목 변경으로 인해 교육사업비가 운영비에서 사업비로 변경</t>
    <phoneticPr fontId="19" type="noConversion"/>
  </si>
  <si>
    <t>4,950,000 증감</t>
    <phoneticPr fontId="19" type="noConversion"/>
  </si>
  <si>
    <t>*통신수당180,000 증감</t>
    <phoneticPr fontId="19" type="noConversion"/>
  </si>
  <si>
    <t>*밑반찬168,000 감액</t>
    <phoneticPr fontId="19" type="noConversion"/>
  </si>
  <si>
    <t>22년도 보조금 증액으로 증액조정</t>
    <phoneticPr fontId="19" type="noConversion"/>
  </si>
  <si>
    <t>*고용보험</t>
    <phoneticPr fontId="19" type="noConversion"/>
  </si>
  <si>
    <t>원</t>
    <phoneticPr fontId="19" type="noConversion"/>
  </si>
  <si>
    <t>x</t>
    <phoneticPr fontId="19" type="noConversion"/>
  </si>
  <si>
    <t>%</t>
    <phoneticPr fontId="19" type="noConversion"/>
  </si>
  <si>
    <t>*건강보험</t>
    <phoneticPr fontId="19" type="noConversion"/>
  </si>
  <si>
    <t>회</t>
    <phoneticPr fontId="19" type="noConversion"/>
  </si>
  <si>
    <t>*기타운영비 - 증감으로 수정</t>
    <phoneticPr fontId="19" type="noConversion"/>
  </si>
  <si>
    <t>*세입총계는 천단위 절사 해야 함.- 따라서 이자 수입이나 기타잡수입에서 가감해야 함.</t>
    <phoneticPr fontId="19" type="noConversion"/>
  </si>
  <si>
    <t>*세출총계는 예비비에서 정리해 주기</t>
    <phoneticPr fontId="19" type="noConversion"/>
  </si>
  <si>
    <t>`</t>
    <phoneticPr fontId="19" type="noConversion"/>
  </si>
  <si>
    <r>
      <t>2. 세입.세출 예산 총액은</t>
    </r>
    <r>
      <rPr>
        <b/>
        <sz val="12"/>
        <color rgb="FF000000"/>
        <rFont val="굴림"/>
        <family val="3"/>
        <charset val="129"/>
      </rPr>
      <t xml:space="preserve"> </t>
    </r>
    <r>
      <rPr>
        <b/>
        <u/>
        <sz val="14"/>
        <color rgb="FF000000"/>
        <rFont val="굴림"/>
        <family val="3"/>
        <charset val="129"/>
      </rPr>
      <t>947,034,000</t>
    </r>
    <r>
      <rPr>
        <b/>
        <u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 한다.</t>
    </r>
    <phoneticPr fontId="19" type="noConversion"/>
  </si>
  <si>
    <t>`</t>
    <phoneticPr fontId="19" type="noConversion"/>
  </si>
  <si>
    <t>*자조모임(운동,체험_집체)</t>
    <phoneticPr fontId="19" type="noConversion"/>
  </si>
  <si>
    <t>*정신건강 p/g(원예_집체)</t>
    <phoneticPr fontId="19" type="noConversion"/>
  </si>
  <si>
    <t>*정신건강 p/g(음악_집체)</t>
    <phoneticPr fontId="19" type="noConversion"/>
  </si>
  <si>
    <t>*신체건강 p/g(건강운동_방문)</t>
    <phoneticPr fontId="19" type="noConversion"/>
  </si>
  <si>
    <t>*사회관계향상p/g(키오스크체험_집체)</t>
    <phoneticPr fontId="19" type="noConversion"/>
  </si>
  <si>
    <t>*사회관계향상p/g(문화여가 _집체)</t>
    <phoneticPr fontId="19" type="noConversion"/>
  </si>
  <si>
    <t>*사회관계향상p/g(문화여가 _방문)</t>
    <phoneticPr fontId="19" type="noConversion"/>
  </si>
  <si>
    <t>*정신건강 p/g(인지활동 _방문)</t>
    <phoneticPr fontId="19" type="noConversion"/>
  </si>
  <si>
    <t>*신규 종사자 인원 3명 추가로 통신요금 추가 지급 예정(1-3월)/프로그램비 지급</t>
    <phoneticPr fontId="19" type="noConversion"/>
  </si>
  <si>
    <t>*대상자인원 변경 (658명에서 720명) 증액</t>
    <phoneticPr fontId="19" type="noConversion"/>
  </si>
  <si>
    <t>증액</t>
    <phoneticPr fontId="19" type="noConversion"/>
  </si>
  <si>
    <t>*지정후원금- 감액</t>
    <phoneticPr fontId="19" type="noConversion"/>
  </si>
  <si>
    <t>*인건비-신규 종사자 추가로 인해 증액</t>
    <phoneticPr fontId="19" type="noConversion"/>
  </si>
  <si>
    <t>*전년도이월금(후원금) 12월 후원금으로 인해 증액</t>
    <phoneticPr fontId="19" type="noConversion"/>
  </si>
  <si>
    <t>전담사회복지사 4호봉이상으로 인해 증액</t>
    <phoneticPr fontId="19" type="noConversion"/>
  </si>
  <si>
    <t>생활지원사 종사자 추가 증가로 인해 변경</t>
    <phoneticPr fontId="19" type="noConversion"/>
  </si>
  <si>
    <t>*퇴직금 : 종사자(3명) 증가로 인해</t>
    <phoneticPr fontId="19" type="noConversion"/>
  </si>
  <si>
    <t>*요율 변경으로 인한 증액</t>
    <phoneticPr fontId="19" type="noConversion"/>
  </si>
  <si>
    <t>*기관 운영비 증액</t>
    <phoneticPr fontId="19" type="noConversion"/>
  </si>
  <si>
    <t>*회계검증비 추가로 인한 증액</t>
    <phoneticPr fontId="19" type="noConversion"/>
  </si>
  <si>
    <t>2021년 부터.. 3억이상 10억미만  보조금 : 정산보고서 제출&lt;회계검증비 50만원추가&gt;</t>
  </si>
  <si>
    <t>*기타운영비:계정과목 잘못 입력착오로 삭제</t>
    <phoneticPr fontId="19" type="noConversion"/>
  </si>
  <si>
    <t>*기타운영비 - 교육비 계종과목 변경으로 인해 감소</t>
    <phoneticPr fontId="19" type="noConversion"/>
  </si>
  <si>
    <t>*홍보비 계정과목 변경으로 증액</t>
    <phoneticPr fontId="19" type="noConversion"/>
  </si>
  <si>
    <t>(교육비: 운영비-&gt;사업비로 변경)</t>
    <phoneticPr fontId="19" type="noConversion"/>
  </si>
  <si>
    <t>(홍보비:사업비-&gt;운영비로 계정과목 변경)</t>
    <phoneticPr fontId="19" type="noConversion"/>
  </si>
  <si>
    <t>혹서한기와 신규 통신요금은… 나중에 나옴.</t>
    <phoneticPr fontId="19" type="noConversion"/>
  </si>
  <si>
    <t>*시도보조금/924240000   이나 혹서한기보조금은12000000 과 신규 통신요금 해서 92642000원입</t>
    <phoneticPr fontId="19" type="noConversion"/>
  </si>
  <si>
    <t>공공요금및 각종세금</t>
    <phoneticPr fontId="19" type="noConversion"/>
  </si>
  <si>
    <t xml:space="preserve">종사주 수 증가로 인한 노인맞춤돌봄종합공제 보험료 증가로 인한 증액조정 </t>
    <phoneticPr fontId="19" type="noConversion"/>
  </si>
  <si>
    <t>예비비 증액조정</t>
    <phoneticPr fontId="19" type="noConversion"/>
  </si>
  <si>
    <t>기타운영비, 기타후생경비 증가 및 계정과목 변경으로 인한 증액조정</t>
    <phoneticPr fontId="19" type="noConversion"/>
  </si>
  <si>
    <t>프로그램사업비 및 교육사업비계정과목(운영비-&gt;사업비)변동으로 인한 증액조정</t>
    <phoneticPr fontId="19" type="noConversion"/>
  </si>
  <si>
    <t xml:space="preserve">회계검증비 추가, 홍보비계정과목(사업비-&gt;운영비) 변경으로 인한 수용비및수수료 감액조정 </t>
    <phoneticPr fontId="19" type="noConversion"/>
  </si>
  <si>
    <t>지정후원금 종료로 인한 감액조정</t>
    <phoneticPr fontId="19" type="noConversion"/>
  </si>
  <si>
    <t>후원자 감소로 인한 비지정후원금 감액조정</t>
    <phoneticPr fontId="19" type="noConversion"/>
  </si>
  <si>
    <t>명</t>
    <phoneticPr fontId="19" type="noConversion"/>
  </si>
  <si>
    <t>연장수당</t>
    <phoneticPr fontId="19" type="noConversion"/>
  </si>
  <si>
    <t>2278600/209시간</t>
    <phoneticPr fontId="19" type="noConversion"/>
  </si>
  <si>
    <t>10902*1.5</t>
    <phoneticPr fontId="19" type="noConversion"/>
  </si>
  <si>
    <t>5시간</t>
    <phoneticPr fontId="19" type="noConversion"/>
  </si>
  <si>
    <t>`</t>
    <phoneticPr fontId="19" type="noConversion"/>
  </si>
  <si>
    <t>결산 후 잔액이월금으로 인해 증액조정</t>
    <phoneticPr fontId="19" type="noConversion"/>
  </si>
  <si>
    <t>잡수입</t>
    <phoneticPr fontId="19" type="noConversion"/>
  </si>
  <si>
    <t>잡수입 감액조정</t>
    <phoneticPr fontId="19" type="noConversion"/>
  </si>
  <si>
    <r>
      <t xml:space="preserve">2022년 </t>
    </r>
    <r>
      <rPr>
        <sz val="9"/>
        <color theme="1"/>
        <rFont val="굴림"/>
        <family val="3"/>
        <charset val="129"/>
      </rPr>
      <t xml:space="preserve">인건비 </t>
    </r>
    <r>
      <rPr>
        <sz val="9"/>
        <color rgb="FF000000"/>
        <rFont val="굴림"/>
        <family val="3"/>
        <charset val="129"/>
      </rPr>
      <t>증가로 인한 급여 증액조정</t>
    </r>
    <phoneticPr fontId="19" type="noConversion"/>
  </si>
  <si>
    <t>2022년 인건비 증가 및 요율 변동으로 인한 퇴직적립금 증액조정</t>
    <phoneticPr fontId="19" type="noConversion"/>
  </si>
  <si>
    <t>2022년 인건비 증가 및 요율 변동으로 인한 사회보험부담금 증액조정</t>
    <phoneticPr fontId="19" type="noConversion"/>
  </si>
  <si>
    <t>회의비 및 직원 간담회 증가로 인한 증액조정</t>
    <phoneticPr fontId="19" type="noConversion"/>
  </si>
  <si>
    <t>*프로그램감액</t>
    <phoneticPr fontId="19" type="noConversion"/>
  </si>
  <si>
    <t>전입금</t>
    <phoneticPr fontId="19" type="noConversion"/>
  </si>
  <si>
    <t>업무추진비</t>
    <phoneticPr fontId="19" type="noConversion"/>
  </si>
  <si>
    <t>운영비</t>
    <phoneticPr fontId="19" type="noConversion"/>
  </si>
  <si>
    <t>연장근로수당 추가로 인한 증액조정</t>
    <phoneticPr fontId="19" type="noConversion"/>
  </si>
  <si>
    <t>기타전입금 감액조정</t>
    <phoneticPr fontId="19" type="noConversion"/>
  </si>
  <si>
    <t>2022.02.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</si>
</sst>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0.00_ "/>
    <numFmt numFmtId="177" formatCode="#,##0.0"/>
    <numFmt numFmtId="178" formatCode="#,##0_);[Red]\(#,##0\)"/>
    <numFmt numFmtId="179" formatCode="0_);[Red]\(0\)"/>
    <numFmt numFmtId="180" formatCode="#,##0.000"/>
    <numFmt numFmtId="181" formatCode="#,##0.000_ "/>
  </numFmts>
  <fonts count="34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4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b/>
      <sz val="12"/>
      <color rgb="FF000000"/>
      <name val="굴림"/>
      <family val="3"/>
      <charset val="129"/>
    </font>
    <font>
      <sz val="9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1"/>
      <color theme="1"/>
      <name val="돋움"/>
      <family val="3"/>
      <charset val="129"/>
    </font>
    <font>
      <b/>
      <sz val="14"/>
      <color rgb="FF000000"/>
      <name val="굴림"/>
      <family val="3"/>
      <charset val="129"/>
    </font>
    <font>
      <b/>
      <sz val="11"/>
      <color rgb="FF000000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0000"/>
      <name val="돋움"/>
      <family val="3"/>
      <charset val="129"/>
    </font>
    <font>
      <sz val="9"/>
      <name val="굴림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41" fontId="18" fillId="0" borderId="0">
      <alignment vertical="center"/>
    </xf>
    <xf numFmtId="0" fontId="18" fillId="0" borderId="0">
      <alignment vertical="center"/>
    </xf>
    <xf numFmtId="9" fontId="18" fillId="0" borderId="0">
      <alignment vertical="center"/>
    </xf>
  </cellStyleXfs>
  <cellXfs count="661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41" fontId="6" fillId="0" borderId="0" xfId="2" applyNumberFormat="1" applyFont="1">
      <alignment vertical="center"/>
    </xf>
    <xf numFmtId="0" fontId="6" fillId="0" borderId="0" xfId="2" applyNumberFormat="1" applyFont="1">
      <alignment vertical="center"/>
    </xf>
    <xf numFmtId="0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vertical="center"/>
    </xf>
    <xf numFmtId="0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vertical="center"/>
    </xf>
    <xf numFmtId="3" fontId="9" fillId="0" borderId="5" xfId="0" applyNumberFormat="1" applyFont="1" applyBorder="1" applyAlignment="1">
      <alignment horizontal="right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vertical="center"/>
    </xf>
    <xf numFmtId="3" fontId="9" fillId="0" borderId="13" xfId="0" applyNumberFormat="1" applyFont="1" applyBorder="1" applyAlignment="1">
      <alignment horizontal="right" vertical="center"/>
    </xf>
    <xf numFmtId="3" fontId="8" fillId="0" borderId="15" xfId="0" applyNumberFormat="1" applyFont="1" applyBorder="1" applyAlignment="1">
      <alignment vertical="center"/>
    </xf>
    <xf numFmtId="0" fontId="9" fillId="0" borderId="16" xfId="0" applyNumberFormat="1" applyFont="1" applyBorder="1" applyAlignment="1">
      <alignment horizontal="center" vertical="center"/>
    </xf>
    <xf numFmtId="3" fontId="9" fillId="0" borderId="17" xfId="0" applyNumberFormat="1" applyFont="1" applyBorder="1" applyAlignment="1">
      <alignment vertical="center"/>
    </xf>
    <xf numFmtId="0" fontId="9" fillId="0" borderId="0" xfId="0" applyNumberFormat="1" applyFont="1" applyAlignment="1">
      <alignment horizontal="right"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 applyAlignment="1">
      <alignment horizontal="center"/>
    </xf>
    <xf numFmtId="0" fontId="9" fillId="0" borderId="18" xfId="0" applyNumberFormat="1" applyFont="1" applyBorder="1" applyAlignment="1">
      <alignment horizontal="center" vertical="center"/>
    </xf>
    <xf numFmtId="3" fontId="9" fillId="0" borderId="8" xfId="0" applyNumberFormat="1" applyFont="1" applyFill="1" applyBorder="1" applyAlignment="1" applyProtection="1">
      <alignment vertical="center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Alignment="1">
      <alignment vertical="center" wrapText="1"/>
    </xf>
    <xf numFmtId="0" fontId="8" fillId="0" borderId="21" xfId="0" applyNumberFormat="1" applyFont="1" applyBorder="1" applyAlignment="1">
      <alignment horizontal="center" vertical="center"/>
    </xf>
    <xf numFmtId="3" fontId="8" fillId="0" borderId="22" xfId="1" applyNumberFormat="1" applyFont="1" applyFill="1" applyBorder="1" applyAlignment="1" applyProtection="1">
      <alignment vertical="center"/>
    </xf>
    <xf numFmtId="3" fontId="9" fillId="0" borderId="23" xfId="1" applyNumberFormat="1" applyFont="1" applyFill="1" applyBorder="1" applyAlignment="1" applyProtection="1">
      <alignment vertical="center"/>
    </xf>
    <xf numFmtId="3" fontId="9" fillId="0" borderId="24" xfId="1" applyNumberFormat="1" applyFont="1" applyFill="1" applyBorder="1" applyAlignment="1" applyProtection="1">
      <alignment vertical="center"/>
    </xf>
    <xf numFmtId="3" fontId="9" fillId="0" borderId="0" xfId="1" applyNumberFormat="1" applyFont="1" applyFill="1" applyBorder="1" applyAlignment="1" applyProtection="1">
      <alignment vertical="center"/>
    </xf>
    <xf numFmtId="3" fontId="9" fillId="0" borderId="25" xfId="0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9" fillId="0" borderId="26" xfId="1" applyNumberFormat="1" applyFont="1" applyFill="1" applyBorder="1" applyAlignment="1" applyProtection="1">
      <alignment vertical="center"/>
    </xf>
    <xf numFmtId="3" fontId="9" fillId="0" borderId="17" xfId="0" applyNumberFormat="1" applyFont="1" applyFill="1" applyBorder="1" applyAlignment="1" applyProtection="1">
      <alignment vertical="center"/>
    </xf>
    <xf numFmtId="3" fontId="9" fillId="0" borderId="22" xfId="1" applyNumberFormat="1" applyFont="1" applyFill="1" applyBorder="1" applyAlignment="1" applyProtection="1">
      <alignment vertical="center"/>
    </xf>
    <xf numFmtId="3" fontId="9" fillId="0" borderId="12" xfId="0" applyNumberFormat="1" applyFont="1" applyFill="1" applyBorder="1" applyAlignment="1" applyProtection="1">
      <alignment vertical="center"/>
    </xf>
    <xf numFmtId="3" fontId="9" fillId="0" borderId="29" xfId="1" applyNumberFormat="1" applyFont="1" applyFill="1" applyBorder="1" applyAlignment="1" applyProtection="1">
      <alignment vertical="center"/>
    </xf>
    <xf numFmtId="3" fontId="9" fillId="0" borderId="29" xfId="0" applyNumberFormat="1" applyFont="1" applyFill="1" applyBorder="1" applyAlignment="1" applyProtection="1">
      <alignment vertical="center"/>
    </xf>
    <xf numFmtId="3" fontId="9" fillId="0" borderId="9" xfId="1" applyNumberFormat="1" applyFont="1" applyFill="1" applyBorder="1" applyAlignment="1" applyProtection="1">
      <alignment vertical="center"/>
    </xf>
    <xf numFmtId="0" fontId="9" fillId="0" borderId="17" xfId="0" applyNumberFormat="1" applyFont="1" applyFill="1" applyBorder="1" applyAlignment="1" applyProtection="1">
      <alignment horizontal="left" vertical="center"/>
    </xf>
    <xf numFmtId="3" fontId="9" fillId="0" borderId="17" xfId="1" applyNumberFormat="1" applyFont="1" applyFill="1" applyBorder="1" applyAlignment="1" applyProtection="1">
      <alignment vertical="center"/>
    </xf>
    <xf numFmtId="3" fontId="9" fillId="0" borderId="27" xfId="1" applyNumberFormat="1" applyFont="1" applyFill="1" applyBorder="1" applyAlignment="1" applyProtection="1">
      <alignment vertical="center"/>
    </xf>
    <xf numFmtId="3" fontId="9" fillId="0" borderId="4" xfId="1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32" xfId="0" applyNumberFormat="1" applyFont="1" applyFill="1" applyBorder="1" applyAlignment="1" applyProtection="1">
      <alignment horizontal="center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3" fontId="9" fillId="0" borderId="33" xfId="0" applyNumberFormat="1" applyFont="1" applyBorder="1" applyAlignment="1">
      <alignment vertical="center"/>
    </xf>
    <xf numFmtId="3" fontId="9" fillId="0" borderId="8" xfId="1" applyNumberFormat="1" applyFont="1" applyFill="1" applyBorder="1" applyAlignment="1" applyProtection="1">
      <alignment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29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vertical="center" shrinkToFit="1"/>
    </xf>
    <xf numFmtId="3" fontId="8" fillId="0" borderId="17" xfId="1" applyNumberFormat="1" applyFont="1" applyFill="1" applyBorder="1" applyAlignment="1" applyProtection="1">
      <alignment vertical="center"/>
    </xf>
    <xf numFmtId="3" fontId="8" fillId="0" borderId="27" xfId="1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vertical="center" shrinkToFit="1"/>
    </xf>
    <xf numFmtId="3" fontId="8" fillId="0" borderId="8" xfId="1" applyNumberFormat="1" applyFont="1" applyFill="1" applyBorder="1" applyAlignment="1" applyProtection="1">
      <alignment vertical="center"/>
    </xf>
    <xf numFmtId="0" fontId="9" fillId="0" borderId="23" xfId="0" applyNumberFormat="1" applyFont="1" applyFill="1" applyBorder="1" applyAlignment="1" applyProtection="1">
      <alignment vertical="center" shrinkToFit="1"/>
    </xf>
    <xf numFmtId="0" fontId="9" fillId="0" borderId="24" xfId="0" applyNumberFormat="1" applyFont="1" applyFill="1" applyBorder="1" applyAlignment="1" applyProtection="1">
      <alignment vertical="center" shrinkToFit="1"/>
    </xf>
    <xf numFmtId="0" fontId="8" fillId="0" borderId="52" xfId="0" applyNumberFormat="1" applyFont="1" applyBorder="1" applyAlignment="1">
      <alignment horizontal="center" vertical="center"/>
    </xf>
    <xf numFmtId="0" fontId="8" fillId="0" borderId="57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 shrinkToFit="1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9" fillId="0" borderId="58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59" xfId="0" applyNumberFormat="1" applyFont="1" applyFill="1" applyBorder="1" applyAlignment="1" applyProtection="1">
      <alignment horizontal="center" vertical="center"/>
    </xf>
    <xf numFmtId="0" fontId="9" fillId="0" borderId="25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>
      <alignment vertical="center"/>
    </xf>
    <xf numFmtId="0" fontId="9" fillId="0" borderId="22" xfId="0" applyNumberFormat="1" applyFont="1" applyFill="1" applyBorder="1" applyAlignment="1" applyProtection="1">
      <alignment vertical="center"/>
    </xf>
    <xf numFmtId="3" fontId="9" fillId="0" borderId="24" xfId="0" applyNumberFormat="1" applyFont="1" applyFill="1" applyBorder="1" applyAlignment="1" applyProtection="1">
      <alignment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3" fontId="9" fillId="0" borderId="60" xfId="0" applyNumberFormat="1" applyFont="1" applyBorder="1" applyAlignment="1">
      <alignment vertical="center"/>
    </xf>
    <xf numFmtId="179" fontId="8" fillId="0" borderId="21" xfId="0" applyNumberFormat="1" applyFont="1" applyFill="1" applyBorder="1" applyAlignment="1" applyProtection="1">
      <alignment horizontal="center" vertical="center"/>
    </xf>
    <xf numFmtId="179" fontId="8" fillId="0" borderId="27" xfId="3" applyNumberFormat="1" applyFont="1" applyFill="1" applyBorder="1" applyAlignment="1" applyProtection="1">
      <alignment vertical="center"/>
    </xf>
    <xf numFmtId="179" fontId="8" fillId="0" borderId="4" xfId="3" applyNumberFormat="1" applyFont="1" applyFill="1" applyBorder="1" applyAlignment="1" applyProtection="1">
      <alignment vertical="center"/>
    </xf>
    <xf numFmtId="179" fontId="9" fillId="0" borderId="4" xfId="3" applyNumberFormat="1" applyFont="1" applyFill="1" applyBorder="1" applyAlignment="1" applyProtection="1">
      <alignment vertical="center"/>
    </xf>
    <xf numFmtId="179" fontId="9" fillId="0" borderId="29" xfId="3" applyNumberFormat="1" applyFont="1" applyFill="1" applyBorder="1" applyAlignment="1" applyProtection="1">
      <alignment vertical="center"/>
    </xf>
    <xf numFmtId="179" fontId="9" fillId="0" borderId="26" xfId="1" applyNumberFormat="1" applyFont="1" applyFill="1" applyBorder="1" applyAlignment="1" applyProtection="1">
      <alignment vertical="center"/>
    </xf>
    <xf numFmtId="179" fontId="9" fillId="0" borderId="27" xfId="1" applyNumberFormat="1" applyFont="1" applyFill="1" applyBorder="1" applyAlignment="1" applyProtection="1">
      <alignment vertical="center"/>
    </xf>
    <xf numFmtId="179" fontId="0" fillId="0" borderId="0" xfId="0" applyNumberFormat="1">
      <alignment vertical="center"/>
    </xf>
    <xf numFmtId="179" fontId="9" fillId="0" borderId="27" xfId="3" applyNumberFormat="1" applyFont="1" applyFill="1" applyBorder="1" applyAlignment="1" applyProtection="1">
      <alignment vertical="center"/>
    </xf>
    <xf numFmtId="0" fontId="18" fillId="0" borderId="0" xfId="0" applyNumberFormat="1" applyFont="1">
      <alignment vertical="center"/>
    </xf>
    <xf numFmtId="41" fontId="18" fillId="0" borderId="0" xfId="1">
      <alignment vertical="center"/>
    </xf>
    <xf numFmtId="0" fontId="14" fillId="0" borderId="0" xfId="0" applyFont="1" applyAlignment="1">
      <alignment vertical="center" wrapText="1"/>
    </xf>
    <xf numFmtId="3" fontId="21" fillId="0" borderId="9" xfId="1" applyNumberFormat="1" applyFont="1" applyFill="1" applyBorder="1" applyAlignment="1" applyProtection="1">
      <alignment vertical="center"/>
    </xf>
    <xf numFmtId="0" fontId="18" fillId="0" borderId="0" xfId="2">
      <alignment vertical="center"/>
    </xf>
    <xf numFmtId="0" fontId="8" fillId="0" borderId="19" xfId="2" applyFont="1" applyBorder="1" applyAlignment="1">
      <alignment horizontal="center" vertical="center" shrinkToFit="1"/>
    </xf>
    <xf numFmtId="3" fontId="9" fillId="0" borderId="27" xfId="2" applyNumberFormat="1" applyFont="1" applyBorder="1">
      <alignment vertical="center"/>
    </xf>
    <xf numFmtId="3" fontId="9" fillId="0" borderId="27" xfId="2" applyNumberFormat="1" applyFont="1" applyBorder="1" applyAlignment="1">
      <alignment horizontal="right" vertical="center" shrinkToFit="1"/>
    </xf>
    <xf numFmtId="3" fontId="9" fillId="0" borderId="9" xfId="2" applyNumberFormat="1" applyFont="1" applyBorder="1">
      <alignment vertical="center"/>
    </xf>
    <xf numFmtId="0" fontId="9" fillId="0" borderId="0" xfId="2" applyFont="1" applyAlignment="1">
      <alignment horizontal="center" vertical="center"/>
    </xf>
    <xf numFmtId="3" fontId="9" fillId="0" borderId="0" xfId="2" applyNumberFormat="1" applyFont="1">
      <alignment vertical="center"/>
    </xf>
    <xf numFmtId="0" fontId="6" fillId="0" borderId="0" xfId="2" applyFont="1">
      <alignment vertical="center"/>
    </xf>
    <xf numFmtId="0" fontId="7" fillId="0" borderId="0" xfId="0" applyNumberFormat="1" applyFont="1" applyAlignment="1">
      <alignment horizontal="center" vertical="center"/>
    </xf>
    <xf numFmtId="0" fontId="0" fillId="0" borderId="0" xfId="0" applyNumberFormat="1" applyFill="1">
      <alignment vertical="center"/>
    </xf>
    <xf numFmtId="0" fontId="8" fillId="0" borderId="0" xfId="2" applyFont="1" applyBorder="1" applyAlignment="1">
      <alignment horizontal="center" vertical="center"/>
    </xf>
    <xf numFmtId="0" fontId="18" fillId="2" borderId="0" xfId="0" applyNumberFormat="1" applyFont="1" applyFill="1">
      <alignment vertical="center"/>
    </xf>
    <xf numFmtId="0" fontId="1" fillId="0" borderId="0" xfId="2" applyFont="1">
      <alignment vertical="center"/>
    </xf>
    <xf numFmtId="3" fontId="24" fillId="0" borderId="17" xfId="1" applyNumberFormat="1" applyFont="1" applyBorder="1">
      <alignment vertical="center"/>
    </xf>
    <xf numFmtId="3" fontId="21" fillId="0" borderId="8" xfId="1" applyNumberFormat="1" applyFont="1" applyBorder="1">
      <alignment vertical="center"/>
    </xf>
    <xf numFmtId="0" fontId="21" fillId="0" borderId="25" xfId="2" applyFont="1" applyBorder="1" applyAlignment="1">
      <alignment horizontal="left" vertical="center"/>
    </xf>
    <xf numFmtId="3" fontId="21" fillId="0" borderId="29" xfId="2" applyNumberFormat="1" applyFont="1" applyBorder="1">
      <alignment vertical="center"/>
    </xf>
    <xf numFmtId="3" fontId="21" fillId="0" borderId="29" xfId="1" applyNumberFormat="1" applyFont="1" applyBorder="1">
      <alignment vertical="center"/>
    </xf>
    <xf numFmtId="179" fontId="21" fillId="0" borderId="29" xfId="3" applyNumberFormat="1" applyFont="1" applyBorder="1">
      <alignment vertical="center"/>
    </xf>
    <xf numFmtId="3" fontId="21" fillId="0" borderId="25" xfId="2" applyNumberFormat="1" applyFont="1" applyBorder="1">
      <alignment vertical="center"/>
    </xf>
    <xf numFmtId="3" fontId="21" fillId="0" borderId="26" xfId="1" applyNumberFormat="1" applyFont="1" applyBorder="1">
      <alignment vertical="center"/>
    </xf>
    <xf numFmtId="3" fontId="21" fillId="0" borderId="25" xfId="1" applyNumberFormat="1" applyFont="1" applyBorder="1">
      <alignment vertical="center"/>
    </xf>
    <xf numFmtId="179" fontId="21" fillId="0" borderId="26" xfId="1" applyNumberFormat="1" applyFont="1" applyBorder="1">
      <alignment vertical="center"/>
    </xf>
    <xf numFmtId="0" fontId="21" fillId="0" borderId="31" xfId="2" applyFont="1" applyBorder="1" applyAlignment="1">
      <alignment horizontal="center" vertical="center"/>
    </xf>
    <xf numFmtId="0" fontId="21" fillId="0" borderId="32" xfId="2" applyFont="1" applyBorder="1" applyAlignment="1">
      <alignment horizontal="center" vertical="center"/>
    </xf>
    <xf numFmtId="3" fontId="21" fillId="0" borderId="17" xfId="2" applyNumberFormat="1" applyFont="1" applyBorder="1">
      <alignment vertical="center"/>
    </xf>
    <xf numFmtId="179" fontId="21" fillId="0" borderId="26" xfId="3" applyNumberFormat="1" applyFont="1" applyBorder="1">
      <alignment vertical="center"/>
    </xf>
    <xf numFmtId="0" fontId="21" fillId="0" borderId="34" xfId="2" applyFont="1" applyBorder="1" applyAlignment="1">
      <alignment horizontal="center" vertical="center"/>
    </xf>
    <xf numFmtId="3" fontId="21" fillId="0" borderId="35" xfId="2" applyNumberFormat="1" applyFont="1" applyBorder="1">
      <alignment vertical="center"/>
    </xf>
    <xf numFmtId="3" fontId="21" fillId="0" borderId="35" xfId="1" applyNumberFormat="1" applyFont="1" applyBorder="1">
      <alignment vertical="center"/>
    </xf>
    <xf numFmtId="179" fontId="21" fillId="0" borderId="36" xfId="3" applyNumberFormat="1" applyFont="1" applyBorder="1">
      <alignment vertical="center"/>
    </xf>
    <xf numFmtId="179" fontId="21" fillId="0" borderId="8" xfId="3" applyNumberFormat="1" applyFont="1" applyBorder="1">
      <alignment vertical="center"/>
    </xf>
    <xf numFmtId="0" fontId="21" fillId="0" borderId="25" xfId="2" applyFont="1" applyBorder="1" applyAlignment="1">
      <alignment horizontal="center" vertical="center"/>
    </xf>
    <xf numFmtId="179" fontId="21" fillId="0" borderId="25" xfId="3" applyNumberFormat="1" applyFont="1" applyBorder="1">
      <alignment vertical="center"/>
    </xf>
    <xf numFmtId="0" fontId="21" fillId="0" borderId="55" xfId="2" applyFont="1" applyBorder="1" applyAlignment="1">
      <alignment horizontal="left" vertical="center"/>
    </xf>
    <xf numFmtId="179" fontId="24" fillId="0" borderId="8" xfId="3" applyNumberFormat="1" applyFont="1" applyBorder="1">
      <alignment vertical="center"/>
    </xf>
    <xf numFmtId="3" fontId="24" fillId="0" borderId="17" xfId="2" applyNumberFormat="1" applyFont="1" applyBorder="1">
      <alignment vertical="center"/>
    </xf>
    <xf numFmtId="3" fontId="8" fillId="0" borderId="2" xfId="0" applyNumberFormat="1" applyFont="1" applyBorder="1">
      <alignment vertical="center"/>
    </xf>
    <xf numFmtId="3" fontId="9" fillId="0" borderId="17" xfId="0" applyNumberFormat="1" applyFont="1" applyBorder="1">
      <alignment vertical="center"/>
    </xf>
    <xf numFmtId="3" fontId="9" fillId="0" borderId="8" xfId="0" applyNumberFormat="1" applyFont="1" applyBorder="1">
      <alignment vertical="center"/>
    </xf>
    <xf numFmtId="3" fontId="9" fillId="0" borderId="29" xfId="0" applyNumberFormat="1" applyFont="1" applyBorder="1">
      <alignment vertical="center"/>
    </xf>
    <xf numFmtId="3" fontId="9" fillId="0" borderId="12" xfId="0" applyNumberFormat="1" applyFont="1" applyBorder="1">
      <alignment vertical="center"/>
    </xf>
    <xf numFmtId="3" fontId="9" fillId="0" borderId="8" xfId="0" applyNumberFormat="1" applyFont="1" applyBorder="1" applyAlignment="1">
      <alignment vertical="center"/>
    </xf>
    <xf numFmtId="3" fontId="24" fillId="0" borderId="22" xfId="1" applyNumberFormat="1" applyFont="1" applyFill="1" applyBorder="1">
      <alignment vertical="center"/>
    </xf>
    <xf numFmtId="3" fontId="24" fillId="0" borderId="22" xfId="1" applyNumberFormat="1" applyFont="1" applyFill="1" applyBorder="1" applyAlignment="1">
      <alignment horizontal="center" vertical="center"/>
    </xf>
    <xf numFmtId="0" fontId="21" fillId="0" borderId="22" xfId="2" applyFont="1" applyFill="1" applyBorder="1" applyAlignment="1">
      <alignment horizontal="center" vertical="center" shrinkToFit="1"/>
    </xf>
    <xf numFmtId="3" fontId="21" fillId="0" borderId="23" xfId="1" applyNumberFormat="1" applyFont="1" applyFill="1" applyBorder="1">
      <alignment vertical="center"/>
    </xf>
    <xf numFmtId="3" fontId="21" fillId="0" borderId="23" xfId="1" applyNumberFormat="1" applyFont="1" applyFill="1" applyBorder="1" applyAlignment="1">
      <alignment horizontal="center" vertical="center"/>
    </xf>
    <xf numFmtId="0" fontId="21" fillId="0" borderId="23" xfId="2" applyFont="1" applyFill="1" applyBorder="1" applyAlignment="1">
      <alignment horizontal="center" vertical="center" shrinkToFit="1"/>
    </xf>
    <xf numFmtId="9" fontId="21" fillId="0" borderId="23" xfId="3" applyFont="1" applyFill="1" applyBorder="1">
      <alignment vertical="center"/>
    </xf>
    <xf numFmtId="3" fontId="21" fillId="0" borderId="24" xfId="1" applyNumberFormat="1" applyFont="1" applyFill="1" applyBorder="1">
      <alignment vertical="center"/>
    </xf>
    <xf numFmtId="3" fontId="21" fillId="0" borderId="24" xfId="1" applyNumberFormat="1" applyFont="1" applyFill="1" applyBorder="1" applyAlignment="1">
      <alignment horizontal="center" vertical="center"/>
    </xf>
    <xf numFmtId="0" fontId="21" fillId="0" borderId="24" xfId="2" applyFont="1" applyFill="1" applyBorder="1" applyAlignment="1">
      <alignment horizontal="center" vertical="center" shrinkToFit="1"/>
    </xf>
    <xf numFmtId="3" fontId="21" fillId="0" borderId="0" xfId="1" applyNumberFormat="1" applyFont="1" applyFill="1" applyBorder="1">
      <alignment vertical="center"/>
    </xf>
    <xf numFmtId="3" fontId="21" fillId="0" borderId="0" xfId="1" applyNumberFormat="1" applyFont="1" applyFill="1" applyBorder="1" applyAlignment="1">
      <alignment horizontal="center" vertical="center"/>
    </xf>
    <xf numFmtId="0" fontId="21" fillId="0" borderId="0" xfId="2" applyFont="1" applyFill="1" applyBorder="1" applyAlignment="1">
      <alignment horizontal="center" vertical="center" shrinkToFit="1"/>
    </xf>
    <xf numFmtId="3" fontId="21" fillId="0" borderId="22" xfId="1" applyNumberFormat="1" applyFont="1" applyFill="1" applyBorder="1">
      <alignment vertical="center"/>
    </xf>
    <xf numFmtId="3" fontId="21" fillId="0" borderId="22" xfId="1" applyNumberFormat="1" applyFont="1" applyFill="1" applyBorder="1" applyAlignment="1">
      <alignment horizontal="center" vertical="center"/>
    </xf>
    <xf numFmtId="0" fontId="21" fillId="0" borderId="35" xfId="2" applyFont="1" applyBorder="1" applyAlignment="1">
      <alignment horizontal="center" vertical="center"/>
    </xf>
    <xf numFmtId="177" fontId="21" fillId="0" borderId="0" xfId="1" applyNumberFormat="1" applyFont="1" applyFill="1" applyBorder="1">
      <alignment vertical="center"/>
    </xf>
    <xf numFmtId="0" fontId="21" fillId="0" borderId="0" xfId="2" applyFont="1" applyFill="1" applyBorder="1" applyAlignment="1">
      <alignment horizontal="center" vertical="center" wrapText="1" shrinkToFit="1"/>
    </xf>
    <xf numFmtId="0" fontId="21" fillId="0" borderId="46" xfId="2" applyFont="1" applyBorder="1" applyAlignment="1">
      <alignment horizontal="center" vertical="center"/>
    </xf>
    <xf numFmtId="0" fontId="21" fillId="0" borderId="41" xfId="2" applyFont="1" applyBorder="1" applyAlignment="1">
      <alignment horizontal="center" vertical="center"/>
    </xf>
    <xf numFmtId="0" fontId="21" fillId="0" borderId="47" xfId="2" applyFont="1" applyBorder="1" applyAlignment="1">
      <alignment horizontal="left" vertical="center"/>
    </xf>
    <xf numFmtId="3" fontId="21" fillId="0" borderId="41" xfId="2" applyNumberFormat="1" applyFont="1" applyBorder="1">
      <alignment vertical="center"/>
    </xf>
    <xf numFmtId="3" fontId="21" fillId="0" borderId="41" xfId="1" applyNumberFormat="1" applyFont="1" applyBorder="1">
      <alignment vertical="center"/>
    </xf>
    <xf numFmtId="179" fontId="21" fillId="0" borderId="61" xfId="3" applyNumberFormat="1" applyFont="1" applyBorder="1">
      <alignment vertical="center"/>
    </xf>
    <xf numFmtId="3" fontId="21" fillId="0" borderId="0" xfId="1" applyNumberFormat="1" applyFont="1">
      <alignment vertical="center"/>
    </xf>
    <xf numFmtId="3" fontId="21" fillId="0" borderId="0" xfId="1" applyNumberFormat="1" applyFont="1" applyAlignment="1">
      <alignment horizontal="center" vertical="center"/>
    </xf>
    <xf numFmtId="0" fontId="21" fillId="0" borderId="0" xfId="2" applyFont="1" applyAlignment="1">
      <alignment horizontal="center" vertical="center" shrinkToFit="1"/>
    </xf>
    <xf numFmtId="3" fontId="21" fillId="0" borderId="38" xfId="2" applyNumberFormat="1" applyFont="1" applyBorder="1">
      <alignment vertical="center"/>
    </xf>
    <xf numFmtId="178" fontId="21" fillId="0" borderId="26" xfId="3" applyNumberFormat="1" applyFont="1" applyBorder="1">
      <alignment vertical="center"/>
    </xf>
    <xf numFmtId="3" fontId="9" fillId="0" borderId="8" xfId="2" applyNumberFormat="1" applyFont="1" applyBorder="1" applyAlignment="1">
      <alignment vertical="center" shrinkToFit="1"/>
    </xf>
    <xf numFmtId="3" fontId="9" fillId="0" borderId="4" xfId="2" applyNumberFormat="1" applyFont="1" applyBorder="1" applyAlignment="1">
      <alignment horizontal="right" vertical="center" shrinkToFit="1"/>
    </xf>
    <xf numFmtId="0" fontId="21" fillId="0" borderId="0" xfId="2" applyFont="1" applyAlignment="1">
      <alignment horizontal="center" vertical="center"/>
    </xf>
    <xf numFmtId="0" fontId="21" fillId="0" borderId="0" xfId="2" applyFont="1" applyAlignment="1">
      <alignment vertical="center" shrinkToFit="1"/>
    </xf>
    <xf numFmtId="178" fontId="21" fillId="0" borderId="38" xfId="2" applyNumberFormat="1" applyFont="1" applyBorder="1">
      <alignment vertical="center"/>
    </xf>
    <xf numFmtId="0" fontId="21" fillId="2" borderId="31" xfId="2" applyFont="1" applyFill="1" applyBorder="1" applyAlignment="1">
      <alignment horizontal="center" vertical="center"/>
    </xf>
    <xf numFmtId="0" fontId="21" fillId="2" borderId="32" xfId="2" applyFont="1" applyFill="1" applyBorder="1" applyAlignment="1">
      <alignment horizontal="center" vertical="center"/>
    </xf>
    <xf numFmtId="0" fontId="21" fillId="2" borderId="25" xfId="2" applyFont="1" applyFill="1" applyBorder="1" applyAlignment="1">
      <alignment horizontal="left" vertical="center"/>
    </xf>
    <xf numFmtId="3" fontId="21" fillId="2" borderId="25" xfId="2" applyNumberFormat="1" applyFont="1" applyFill="1" applyBorder="1">
      <alignment vertical="center"/>
    </xf>
    <xf numFmtId="3" fontId="21" fillId="2" borderId="25" xfId="1" applyNumberFormat="1" applyFont="1" applyFill="1" applyBorder="1">
      <alignment vertical="center"/>
    </xf>
    <xf numFmtId="179" fontId="21" fillId="2" borderId="25" xfId="1" applyNumberFormat="1" applyFont="1" applyFill="1" applyBorder="1">
      <alignment vertical="center"/>
    </xf>
    <xf numFmtId="3" fontId="21" fillId="2" borderId="26" xfId="1" applyNumberFormat="1" applyFont="1" applyFill="1" applyBorder="1">
      <alignment vertical="center"/>
    </xf>
    <xf numFmtId="178" fontId="21" fillId="2" borderId="38" xfId="2" applyNumberFormat="1" applyFont="1" applyFill="1" applyBorder="1">
      <alignment vertical="center"/>
    </xf>
    <xf numFmtId="0" fontId="1" fillId="2" borderId="0" xfId="2" applyFont="1" applyFill="1">
      <alignment vertical="center"/>
    </xf>
    <xf numFmtId="41" fontId="18" fillId="2" borderId="0" xfId="1" applyFill="1">
      <alignment vertical="center"/>
    </xf>
    <xf numFmtId="178" fontId="21" fillId="2" borderId="26" xfId="1" applyNumberFormat="1" applyFont="1" applyFill="1" applyBorder="1">
      <alignment vertical="center"/>
    </xf>
    <xf numFmtId="0" fontId="9" fillId="2" borderId="0" xfId="2" applyFont="1" applyFill="1">
      <alignment vertical="center"/>
    </xf>
    <xf numFmtId="0" fontId="18" fillId="2" borderId="0" xfId="2" applyFill="1">
      <alignment vertical="center"/>
    </xf>
    <xf numFmtId="0" fontId="0" fillId="2" borderId="0" xfId="0" applyNumberFormat="1" applyFill="1">
      <alignment vertical="center"/>
    </xf>
    <xf numFmtId="3" fontId="21" fillId="2" borderId="26" xfId="1" applyNumberFormat="1" applyFont="1" applyFill="1" applyBorder="1" applyAlignment="1">
      <alignment vertical="center" shrinkToFit="1"/>
    </xf>
    <xf numFmtId="3" fontId="21" fillId="0" borderId="27" xfId="1" applyNumberFormat="1" applyFont="1" applyBorder="1">
      <alignment vertical="center"/>
    </xf>
    <xf numFmtId="3" fontId="21" fillId="0" borderId="22" xfId="1" applyNumberFormat="1" applyFont="1" applyBorder="1">
      <alignment vertical="center"/>
    </xf>
    <xf numFmtId="3" fontId="21" fillId="0" borderId="22" xfId="1" applyNumberFormat="1" applyFont="1" applyBorder="1" applyAlignment="1">
      <alignment horizontal="center" vertical="center"/>
    </xf>
    <xf numFmtId="0" fontId="21" fillId="0" borderId="22" xfId="2" applyFont="1" applyBorder="1" applyAlignment="1">
      <alignment horizontal="center" vertical="center" shrinkToFit="1"/>
    </xf>
    <xf numFmtId="0" fontId="23" fillId="0" borderId="39" xfId="2" applyFont="1" applyBorder="1">
      <alignment vertical="center"/>
    </xf>
    <xf numFmtId="3" fontId="21" fillId="0" borderId="23" xfId="1" applyNumberFormat="1" applyFont="1" applyBorder="1">
      <alignment vertical="center"/>
    </xf>
    <xf numFmtId="3" fontId="21" fillId="0" borderId="23" xfId="1" applyNumberFormat="1" applyFont="1" applyBorder="1" applyAlignment="1">
      <alignment horizontal="center" vertical="center"/>
    </xf>
    <xf numFmtId="3" fontId="21" fillId="0" borderId="37" xfId="2" applyNumberFormat="1" applyFont="1" applyBorder="1">
      <alignment vertical="center"/>
    </xf>
    <xf numFmtId="3" fontId="21" fillId="0" borderId="0" xfId="2" applyNumberFormat="1" applyFont="1">
      <alignment vertical="center"/>
    </xf>
    <xf numFmtId="0" fontId="23" fillId="2" borderId="0" xfId="2" applyFont="1" applyFill="1">
      <alignment vertical="center"/>
    </xf>
    <xf numFmtId="3" fontId="21" fillId="2" borderId="0" xfId="1" applyNumberFormat="1" applyFont="1" applyFill="1">
      <alignment vertical="center"/>
    </xf>
    <xf numFmtId="0" fontId="21" fillId="2" borderId="0" xfId="2" applyFont="1" applyFill="1" applyAlignment="1">
      <alignment vertical="center" shrinkToFit="1"/>
    </xf>
    <xf numFmtId="0" fontId="23" fillId="0" borderId="0" xfId="2" applyFont="1">
      <alignment vertical="center"/>
    </xf>
    <xf numFmtId="178" fontId="21" fillId="2" borderId="26" xfId="3" applyNumberFormat="1" applyFont="1" applyFill="1" applyBorder="1">
      <alignment vertical="center"/>
    </xf>
    <xf numFmtId="3" fontId="21" fillId="2" borderId="0" xfId="2" applyNumberFormat="1" applyFont="1" applyFill="1">
      <alignment vertical="center"/>
    </xf>
    <xf numFmtId="179" fontId="21" fillId="2" borderId="26" xfId="3" applyNumberFormat="1" applyFont="1" applyFill="1" applyBorder="1">
      <alignment vertical="center"/>
    </xf>
    <xf numFmtId="3" fontId="21" fillId="0" borderId="36" xfId="1" applyNumberFormat="1" applyFont="1" applyBorder="1">
      <alignment vertical="center"/>
    </xf>
    <xf numFmtId="3" fontId="21" fillId="0" borderId="20" xfId="1" applyNumberFormat="1" applyFont="1" applyBorder="1">
      <alignment vertical="center"/>
    </xf>
    <xf numFmtId="3" fontId="21" fillId="0" borderId="20" xfId="1" applyNumberFormat="1" applyFont="1" applyBorder="1" applyAlignment="1">
      <alignment horizontal="center" vertical="center"/>
    </xf>
    <xf numFmtId="0" fontId="21" fillId="0" borderId="20" xfId="2" applyFont="1" applyBorder="1" applyAlignment="1">
      <alignment horizontal="center" vertical="center" shrinkToFit="1"/>
    </xf>
    <xf numFmtId="3" fontId="21" fillId="0" borderId="40" xfId="2" applyNumberFormat="1" applyFont="1" applyBorder="1">
      <alignment vertical="center"/>
    </xf>
    <xf numFmtId="3" fontId="21" fillId="0" borderId="61" xfId="1" applyNumberFormat="1" applyFont="1" applyBorder="1">
      <alignment vertical="center"/>
    </xf>
    <xf numFmtId="3" fontId="21" fillId="0" borderId="45" xfId="1" applyNumberFormat="1" applyFont="1" applyBorder="1">
      <alignment vertical="center"/>
    </xf>
    <xf numFmtId="3" fontId="21" fillId="0" borderId="45" xfId="1" applyNumberFormat="1" applyFont="1" applyBorder="1" applyAlignment="1">
      <alignment horizontal="center" vertical="center"/>
    </xf>
    <xf numFmtId="0" fontId="21" fillId="0" borderId="45" xfId="2" applyFont="1" applyBorder="1" applyAlignment="1">
      <alignment horizontal="center" vertical="center" shrinkToFit="1"/>
    </xf>
    <xf numFmtId="3" fontId="21" fillId="0" borderId="62" xfId="2" applyNumberFormat="1" applyFont="1" applyBorder="1">
      <alignment vertical="center"/>
    </xf>
    <xf numFmtId="0" fontId="18" fillId="0" borderId="26" xfId="2" applyBorder="1">
      <alignment vertical="center"/>
    </xf>
    <xf numFmtId="3" fontId="9" fillId="0" borderId="17" xfId="2" applyNumberFormat="1" applyFont="1" applyBorder="1" applyAlignment="1">
      <alignment horizontal="right" vertical="center" shrinkToFit="1"/>
    </xf>
    <xf numFmtId="3" fontId="9" fillId="0" borderId="8" xfId="2" applyNumberFormat="1" applyFont="1" applyFill="1" applyBorder="1" applyAlignment="1">
      <alignment horizontal="right" vertical="center" shrinkToFit="1"/>
    </xf>
    <xf numFmtId="3" fontId="9" fillId="0" borderId="8" xfId="2" applyNumberFormat="1" applyFont="1" applyFill="1" applyBorder="1" applyAlignment="1">
      <alignment vertical="center" shrinkToFit="1"/>
    </xf>
    <xf numFmtId="0" fontId="21" fillId="0" borderId="32" xfId="2" applyFont="1" applyFill="1" applyBorder="1" applyAlignment="1">
      <alignment horizontal="center" vertical="center"/>
    </xf>
    <xf numFmtId="0" fontId="21" fillId="0" borderId="25" xfId="2" applyFont="1" applyFill="1" applyBorder="1" applyAlignment="1">
      <alignment horizontal="left" vertical="center"/>
    </xf>
    <xf numFmtId="3" fontId="21" fillId="0" borderId="25" xfId="2" applyNumberFormat="1" applyFont="1" applyFill="1" applyBorder="1">
      <alignment vertical="center"/>
    </xf>
    <xf numFmtId="3" fontId="21" fillId="0" borderId="25" xfId="1" applyNumberFormat="1" applyFont="1" applyFill="1" applyBorder="1">
      <alignment vertical="center"/>
    </xf>
    <xf numFmtId="178" fontId="21" fillId="0" borderId="26" xfId="1" applyNumberFormat="1" applyFont="1" applyFill="1" applyBorder="1">
      <alignment vertical="center"/>
    </xf>
    <xf numFmtId="179" fontId="21" fillId="0" borderId="26" xfId="1" applyNumberFormat="1" applyFont="1" applyFill="1" applyBorder="1">
      <alignment vertical="center"/>
    </xf>
    <xf numFmtId="178" fontId="21" fillId="0" borderId="26" xfId="3" applyNumberFormat="1" applyFont="1" applyFill="1" applyBorder="1">
      <alignment vertical="center"/>
    </xf>
    <xf numFmtId="179" fontId="21" fillId="0" borderId="26" xfId="3" applyNumberFormat="1" applyFont="1" applyFill="1" applyBorder="1">
      <alignment vertical="center"/>
    </xf>
    <xf numFmtId="179" fontId="21" fillId="0" borderId="25" xfId="3" applyNumberFormat="1" applyFont="1" applyFill="1" applyBorder="1">
      <alignment vertical="center"/>
    </xf>
    <xf numFmtId="3" fontId="21" fillId="0" borderId="26" xfId="1" applyNumberFormat="1" applyFont="1" applyFill="1" applyBorder="1" applyAlignment="1">
      <alignment vertical="center" shrinkToFit="1"/>
    </xf>
    <xf numFmtId="3" fontId="21" fillId="0" borderId="8" xfId="1" applyNumberFormat="1" applyFont="1" applyFill="1" applyBorder="1">
      <alignment vertical="center"/>
    </xf>
    <xf numFmtId="179" fontId="21" fillId="0" borderId="8" xfId="3" applyNumberFormat="1" applyFont="1" applyFill="1" applyBorder="1">
      <alignment vertical="center"/>
    </xf>
    <xf numFmtId="179" fontId="25" fillId="0" borderId="8" xfId="3" applyNumberFormat="1" applyFont="1" applyFill="1" applyBorder="1">
      <alignment vertical="center"/>
    </xf>
    <xf numFmtId="3" fontId="21" fillId="0" borderId="29" xfId="1" applyNumberFormat="1" applyFont="1" applyFill="1" applyBorder="1">
      <alignment vertical="center"/>
    </xf>
    <xf numFmtId="179" fontId="21" fillId="0" borderId="29" xfId="3" applyNumberFormat="1" applyFont="1" applyFill="1" applyBorder="1">
      <alignment vertical="center"/>
    </xf>
    <xf numFmtId="3" fontId="21" fillId="0" borderId="68" xfId="1" applyNumberFormat="1" applyFont="1" applyFill="1" applyBorder="1">
      <alignment vertical="center"/>
    </xf>
    <xf numFmtId="3" fontId="21" fillId="0" borderId="68" xfId="1" applyNumberFormat="1" applyFont="1" applyFill="1" applyBorder="1" applyAlignment="1">
      <alignment horizontal="center" vertical="center"/>
    </xf>
    <xf numFmtId="0" fontId="21" fillId="0" borderId="68" xfId="2" applyFont="1" applyFill="1" applyBorder="1" applyAlignment="1">
      <alignment horizontal="center" vertical="center" shrinkToFit="1"/>
    </xf>
    <xf numFmtId="3" fontId="21" fillId="0" borderId="69" xfId="2" applyNumberFormat="1" applyFont="1" applyFill="1" applyBorder="1">
      <alignment vertical="center"/>
    </xf>
    <xf numFmtId="3" fontId="21" fillId="0" borderId="71" xfId="2" applyNumberFormat="1" applyFont="1" applyFill="1" applyBorder="1">
      <alignment vertical="center"/>
    </xf>
    <xf numFmtId="41" fontId="21" fillId="0" borderId="72" xfId="1" applyFont="1" applyFill="1" applyBorder="1">
      <alignment vertical="center"/>
    </xf>
    <xf numFmtId="41" fontId="21" fillId="0" borderId="73" xfId="1" applyFont="1" applyFill="1" applyBorder="1">
      <alignment vertical="center"/>
    </xf>
    <xf numFmtId="3" fontId="21" fillId="0" borderId="72" xfId="2" applyNumberFormat="1" applyFont="1" applyFill="1" applyBorder="1">
      <alignment vertical="center"/>
    </xf>
    <xf numFmtId="3" fontId="21" fillId="0" borderId="74" xfId="2" applyNumberFormat="1" applyFont="1" applyFill="1" applyBorder="1">
      <alignment vertical="center"/>
    </xf>
    <xf numFmtId="178" fontId="21" fillId="0" borderId="71" xfId="2" applyNumberFormat="1" applyFont="1" applyFill="1" applyBorder="1">
      <alignment vertical="center"/>
    </xf>
    <xf numFmtId="3" fontId="21" fillId="0" borderId="79" xfId="1" applyNumberFormat="1" applyFont="1" applyFill="1" applyBorder="1">
      <alignment vertical="center"/>
    </xf>
    <xf numFmtId="0" fontId="23" fillId="0" borderId="73" xfId="2" applyFont="1" applyFill="1" applyBorder="1">
      <alignment vertical="center"/>
    </xf>
    <xf numFmtId="3" fontId="21" fillId="0" borderId="73" xfId="2" applyNumberFormat="1" applyFont="1" applyFill="1" applyBorder="1">
      <alignment vertical="center"/>
    </xf>
    <xf numFmtId="0" fontId="21" fillId="0" borderId="0" xfId="2" applyFont="1" applyFill="1" applyBorder="1" applyAlignment="1">
      <alignment vertical="center" shrinkToFit="1"/>
    </xf>
    <xf numFmtId="0" fontId="21" fillId="0" borderId="70" xfId="2" applyFont="1" applyFill="1" applyBorder="1" applyAlignment="1">
      <alignment horizontal="center" vertical="center"/>
    </xf>
    <xf numFmtId="0" fontId="23" fillId="0" borderId="0" xfId="2" applyFont="1" applyFill="1" applyBorder="1">
      <alignment vertical="center"/>
    </xf>
    <xf numFmtId="3" fontId="21" fillId="0" borderId="77" xfId="1" applyNumberFormat="1" applyFont="1" applyFill="1" applyBorder="1">
      <alignment vertical="center"/>
    </xf>
    <xf numFmtId="179" fontId="21" fillId="0" borderId="67" xfId="3" applyNumberFormat="1" applyFont="1" applyFill="1" applyBorder="1">
      <alignment vertical="center"/>
    </xf>
    <xf numFmtId="3" fontId="21" fillId="0" borderId="0" xfId="2" applyNumberFormat="1" applyFont="1" applyFill="1" applyBorder="1">
      <alignment vertical="center"/>
    </xf>
    <xf numFmtId="179" fontId="21" fillId="0" borderId="78" xfId="3" applyNumberFormat="1" applyFont="1" applyFill="1" applyBorder="1">
      <alignment vertical="center"/>
    </xf>
    <xf numFmtId="3" fontId="21" fillId="0" borderId="79" xfId="1" applyNumberFormat="1" applyFont="1" applyFill="1" applyBorder="1" applyAlignment="1">
      <alignment horizontal="center" vertical="center"/>
    </xf>
    <xf numFmtId="0" fontId="21" fillId="0" borderId="79" xfId="2" applyFont="1" applyFill="1" applyBorder="1" applyAlignment="1">
      <alignment horizontal="center" vertical="center" shrinkToFit="1"/>
    </xf>
    <xf numFmtId="3" fontId="21" fillId="0" borderId="80" xfId="2" applyNumberFormat="1" applyFont="1" applyFill="1" applyBorder="1">
      <alignment vertical="center"/>
    </xf>
    <xf numFmtId="3" fontId="21" fillId="0" borderId="71" xfId="1" applyNumberFormat="1" applyFont="1" applyFill="1" applyBorder="1">
      <alignment vertical="center"/>
    </xf>
    <xf numFmtId="3" fontId="21" fillId="0" borderId="80" xfId="1" applyNumberFormat="1" applyFont="1" applyFill="1" applyBorder="1">
      <alignment vertical="center"/>
    </xf>
    <xf numFmtId="41" fontId="9" fillId="0" borderId="73" xfId="1" applyFont="1" applyFill="1" applyBorder="1">
      <alignment vertical="center"/>
    </xf>
    <xf numFmtId="0" fontId="9" fillId="0" borderId="81" xfId="0" applyNumberFormat="1" applyFont="1" applyFill="1" applyBorder="1" applyAlignment="1" applyProtection="1">
      <alignment vertical="center"/>
    </xf>
    <xf numFmtId="0" fontId="9" fillId="0" borderId="70" xfId="0" applyNumberFormat="1" applyFont="1" applyFill="1" applyBorder="1" applyAlignment="1" applyProtection="1">
      <alignment vertical="center"/>
    </xf>
    <xf numFmtId="41" fontId="9" fillId="0" borderId="74" xfId="1" applyFont="1" applyFill="1" applyBorder="1">
      <alignment vertical="center"/>
    </xf>
    <xf numFmtId="0" fontId="9" fillId="0" borderId="82" xfId="0" applyNumberFormat="1" applyFont="1" applyFill="1" applyBorder="1" applyAlignment="1" applyProtection="1">
      <alignment vertical="center"/>
    </xf>
    <xf numFmtId="0" fontId="9" fillId="0" borderId="73" xfId="0" applyNumberFormat="1" applyFont="1" applyFill="1" applyBorder="1" applyAlignment="1" applyProtection="1">
      <alignment vertical="center"/>
    </xf>
    <xf numFmtId="0" fontId="9" fillId="0" borderId="102" xfId="0" applyNumberFormat="1" applyFont="1" applyFill="1" applyBorder="1" applyAlignment="1" applyProtection="1">
      <alignment horizontal="left" vertical="center"/>
    </xf>
    <xf numFmtId="0" fontId="9" fillId="0" borderId="78" xfId="0" applyNumberFormat="1" applyFont="1" applyFill="1" applyBorder="1" applyAlignment="1" applyProtection="1">
      <alignment horizontal="left" vertical="center"/>
    </xf>
    <xf numFmtId="0" fontId="9" fillId="0" borderId="77" xfId="0" applyNumberFormat="1" applyFont="1" applyFill="1" applyBorder="1" applyAlignment="1" applyProtection="1">
      <alignment horizontal="left" vertical="center"/>
    </xf>
    <xf numFmtId="3" fontId="9" fillId="0" borderId="98" xfId="1" applyNumberFormat="1" applyFont="1" applyFill="1" applyBorder="1" applyAlignment="1" applyProtection="1">
      <alignment vertical="center"/>
    </xf>
    <xf numFmtId="3" fontId="9" fillId="0" borderId="98" xfId="0" applyNumberFormat="1" applyFont="1" applyFill="1" applyBorder="1" applyAlignment="1" applyProtection="1">
      <alignment vertical="center"/>
    </xf>
    <xf numFmtId="179" fontId="9" fillId="0" borderId="99" xfId="3" applyNumberFormat="1" applyFont="1" applyFill="1" applyBorder="1" applyAlignment="1" applyProtection="1">
      <alignment vertical="center"/>
    </xf>
    <xf numFmtId="3" fontId="9" fillId="0" borderId="99" xfId="1" applyNumberFormat="1" applyFont="1" applyFill="1" applyBorder="1" applyAlignment="1" applyProtection="1">
      <alignment vertical="center"/>
    </xf>
    <xf numFmtId="3" fontId="9" fillId="0" borderId="100" xfId="1" applyNumberFormat="1" applyFont="1" applyFill="1" applyBorder="1" applyAlignment="1" applyProtection="1">
      <alignment vertical="center"/>
    </xf>
    <xf numFmtId="0" fontId="9" fillId="0" borderId="100" xfId="0" applyNumberFormat="1" applyFont="1" applyFill="1" applyBorder="1" applyAlignment="1" applyProtection="1">
      <alignment vertical="center" shrinkToFit="1"/>
    </xf>
    <xf numFmtId="41" fontId="9" fillId="0" borderId="101" xfId="1" applyFont="1" applyFill="1" applyBorder="1">
      <alignment vertical="center"/>
    </xf>
    <xf numFmtId="0" fontId="1" fillId="0" borderId="69" xfId="0" applyNumberFormat="1" applyFont="1" applyBorder="1">
      <alignment vertical="center"/>
    </xf>
    <xf numFmtId="0" fontId="8" fillId="0" borderId="94" xfId="0" applyNumberFormat="1" applyFont="1" applyFill="1" applyBorder="1" applyAlignment="1" applyProtection="1">
      <alignment horizontal="center" vertical="center"/>
    </xf>
    <xf numFmtId="0" fontId="9" fillId="0" borderId="74" xfId="0" applyNumberFormat="1" applyFont="1" applyFill="1" applyBorder="1" applyAlignment="1" applyProtection="1">
      <alignment vertical="center"/>
    </xf>
    <xf numFmtId="3" fontId="9" fillId="0" borderId="72" xfId="0" applyNumberFormat="1" applyFont="1" applyFill="1" applyBorder="1" applyAlignment="1" applyProtection="1">
      <alignment vertical="center"/>
    </xf>
    <xf numFmtId="3" fontId="9" fillId="0" borderId="71" xfId="0" applyNumberFormat="1" applyFont="1" applyFill="1" applyBorder="1" applyAlignment="1" applyProtection="1">
      <alignment vertical="center"/>
    </xf>
    <xf numFmtId="3" fontId="9" fillId="0" borderId="74" xfId="0" applyNumberFormat="1" applyFont="1" applyFill="1" applyBorder="1" applyAlignment="1" applyProtection="1">
      <alignment vertical="center"/>
    </xf>
    <xf numFmtId="0" fontId="9" fillId="0" borderId="97" xfId="0" applyNumberFormat="1" applyFont="1" applyFill="1" applyBorder="1" applyAlignment="1" applyProtection="1">
      <alignment vertical="center"/>
    </xf>
    <xf numFmtId="0" fontId="8" fillId="0" borderId="88" xfId="2" applyFont="1" applyBorder="1" applyAlignment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8" fillId="0" borderId="71" xfId="2" applyFont="1" applyBorder="1" applyAlignment="1">
      <alignment horizontal="left" vertical="center"/>
    </xf>
    <xf numFmtId="0" fontId="8" fillId="0" borderId="88" xfId="2" applyFont="1" applyBorder="1" applyAlignment="1">
      <alignment horizontal="center" vertical="center"/>
    </xf>
    <xf numFmtId="0" fontId="9" fillId="0" borderId="71" xfId="2" applyFont="1" applyBorder="1" applyAlignment="1">
      <alignment horizontal="right" vertical="center"/>
    </xf>
    <xf numFmtId="3" fontId="9" fillId="0" borderId="107" xfId="2" applyNumberFormat="1" applyFont="1" applyBorder="1" applyAlignment="1">
      <alignment horizontal="right" vertical="center"/>
    </xf>
    <xf numFmtId="3" fontId="9" fillId="0" borderId="73" xfId="2" applyNumberFormat="1" applyFont="1" applyFill="1" applyBorder="1" applyAlignment="1">
      <alignment vertical="center" shrinkToFit="1"/>
    </xf>
    <xf numFmtId="3" fontId="9" fillId="0" borderId="73" xfId="2" applyNumberFormat="1" applyFont="1" applyFill="1" applyBorder="1" applyAlignment="1">
      <alignment horizontal="right" vertical="center" shrinkToFit="1"/>
    </xf>
    <xf numFmtId="3" fontId="9" fillId="0" borderId="108" xfId="2" applyNumberFormat="1" applyFont="1" applyBorder="1" applyAlignment="1">
      <alignment horizontal="right" vertical="center"/>
    </xf>
    <xf numFmtId="3" fontId="9" fillId="0" borderId="107" xfId="2" applyNumberFormat="1" applyFont="1" applyBorder="1" applyAlignment="1">
      <alignment vertical="center"/>
    </xf>
    <xf numFmtId="3" fontId="9" fillId="0" borderId="112" xfId="2" applyNumberFormat="1" applyFont="1" applyBorder="1" applyAlignment="1">
      <alignment horizontal="right" vertical="center"/>
    </xf>
    <xf numFmtId="3" fontId="9" fillId="0" borderId="107" xfId="2" applyNumberFormat="1" applyFont="1" applyBorder="1">
      <alignment vertical="center"/>
    </xf>
    <xf numFmtId="0" fontId="28" fillId="0" borderId="0" xfId="0" applyNumberFormat="1" applyFont="1">
      <alignment vertical="center"/>
    </xf>
    <xf numFmtId="41" fontId="18" fillId="0" borderId="0" xfId="0" applyNumberFormat="1" applyFont="1">
      <alignment vertical="center"/>
    </xf>
    <xf numFmtId="41" fontId="0" fillId="0" borderId="0" xfId="0" applyNumberFormat="1">
      <alignment vertical="center"/>
    </xf>
    <xf numFmtId="3" fontId="24" fillId="0" borderId="27" xfId="1" applyNumberFormat="1" applyFont="1" applyFill="1" applyBorder="1" applyAlignment="1">
      <alignment vertical="center" shrinkToFit="1"/>
    </xf>
    <xf numFmtId="3" fontId="21" fillId="0" borderId="4" xfId="1" applyNumberFormat="1" applyFont="1" applyFill="1" applyBorder="1" applyAlignment="1">
      <alignment vertical="center" shrinkToFit="1"/>
    </xf>
    <xf numFmtId="3" fontId="21" fillId="0" borderId="9" xfId="1" applyNumberFormat="1" applyFont="1" applyFill="1" applyBorder="1" applyAlignment="1">
      <alignment vertical="center" shrinkToFit="1"/>
    </xf>
    <xf numFmtId="3" fontId="21" fillId="0" borderId="24" xfId="1" applyNumberFormat="1" applyFont="1" applyFill="1" applyBorder="1" applyAlignment="1">
      <alignment vertical="center" shrinkToFit="1"/>
    </xf>
    <xf numFmtId="3" fontId="21" fillId="0" borderId="78" xfId="1" applyNumberFormat="1" applyFont="1" applyFill="1" applyBorder="1" applyAlignment="1">
      <alignment vertical="center" shrinkToFit="1"/>
    </xf>
    <xf numFmtId="3" fontId="21" fillId="0" borderId="67" xfId="1" applyNumberFormat="1" applyFont="1" applyFill="1" applyBorder="1" applyAlignment="1">
      <alignment vertical="center" shrinkToFit="1"/>
    </xf>
    <xf numFmtId="3" fontId="21" fillId="0" borderId="27" xfId="1" applyNumberFormat="1" applyFont="1" applyFill="1" applyBorder="1" applyAlignment="1">
      <alignment vertical="center" shrinkToFit="1"/>
    </xf>
    <xf numFmtId="41" fontId="18" fillId="0" borderId="0" xfId="1" applyFont="1">
      <alignment vertical="center"/>
    </xf>
    <xf numFmtId="41" fontId="26" fillId="0" borderId="0" xfId="1" applyFont="1" applyAlignment="1">
      <alignment vertical="center"/>
    </xf>
    <xf numFmtId="0" fontId="1" fillId="3" borderId="0" xfId="2" applyFont="1" applyFill="1">
      <alignment vertical="center"/>
    </xf>
    <xf numFmtId="41" fontId="18" fillId="3" borderId="0" xfId="1" applyFill="1">
      <alignment vertical="center"/>
    </xf>
    <xf numFmtId="41" fontId="23" fillId="0" borderId="73" xfId="2" applyNumberFormat="1" applyFont="1" applyFill="1" applyBorder="1">
      <alignment vertical="center"/>
    </xf>
    <xf numFmtId="41" fontId="29" fillId="0" borderId="0" xfId="1" applyFont="1">
      <alignment vertical="center"/>
    </xf>
    <xf numFmtId="179" fontId="23" fillId="0" borderId="0" xfId="2" applyNumberFormat="1" applyFont="1" applyFill="1" applyBorder="1">
      <alignment vertical="center"/>
    </xf>
    <xf numFmtId="0" fontId="23" fillId="0" borderId="0" xfId="2" applyFont="1" applyFill="1" applyBorder="1" applyAlignment="1">
      <alignment vertical="center" shrinkToFit="1"/>
    </xf>
    <xf numFmtId="0" fontId="23" fillId="0" borderId="0" xfId="2" applyFont="1" applyFill="1" applyBorder="1" applyAlignment="1">
      <alignment horizontal="center" vertical="center"/>
    </xf>
    <xf numFmtId="0" fontId="24" fillId="0" borderId="21" xfId="2" applyFont="1" applyFill="1" applyBorder="1" applyAlignment="1">
      <alignment horizontal="center" vertical="center"/>
    </xf>
    <xf numFmtId="179" fontId="24" fillId="0" borderId="21" xfId="2" applyNumberFormat="1" applyFont="1" applyFill="1" applyBorder="1" applyAlignment="1">
      <alignment horizontal="center" vertical="center"/>
    </xf>
    <xf numFmtId="3" fontId="24" fillId="0" borderId="17" xfId="1" applyNumberFormat="1" applyFont="1" applyFill="1" applyBorder="1">
      <alignment vertical="center"/>
    </xf>
    <xf numFmtId="179" fontId="24" fillId="0" borderId="27" xfId="3" applyNumberFormat="1" applyFont="1" applyFill="1" applyBorder="1">
      <alignment vertical="center"/>
    </xf>
    <xf numFmtId="3" fontId="24" fillId="0" borderId="8" xfId="1" applyNumberFormat="1" applyFont="1" applyFill="1" applyBorder="1">
      <alignment vertical="center"/>
    </xf>
    <xf numFmtId="179" fontId="21" fillId="0" borderId="4" xfId="3" applyNumberFormat="1" applyFont="1" applyFill="1" applyBorder="1">
      <alignment vertical="center"/>
    </xf>
    <xf numFmtId="0" fontId="21" fillId="0" borderId="29" xfId="2" applyFont="1" applyFill="1" applyBorder="1">
      <alignment vertical="center"/>
    </xf>
    <xf numFmtId="3" fontId="21" fillId="0" borderId="29" xfId="2" applyNumberFormat="1" applyFont="1" applyFill="1" applyBorder="1">
      <alignment vertical="center"/>
    </xf>
    <xf numFmtId="0" fontId="21" fillId="0" borderId="25" xfId="2" applyFont="1" applyFill="1" applyBorder="1">
      <alignment vertical="center"/>
    </xf>
    <xf numFmtId="3" fontId="23" fillId="0" borderId="0" xfId="2" applyNumberFormat="1" applyFont="1" applyFill="1" applyBorder="1">
      <alignment vertical="center"/>
    </xf>
    <xf numFmtId="0" fontId="23" fillId="0" borderId="25" xfId="2" applyFont="1" applyFill="1" applyBorder="1">
      <alignment vertical="center"/>
    </xf>
    <xf numFmtId="3" fontId="21" fillId="0" borderId="32" xfId="1" applyNumberFormat="1" applyFont="1" applyFill="1" applyBorder="1">
      <alignment vertical="center"/>
    </xf>
    <xf numFmtId="0" fontId="1" fillId="0" borderId="0" xfId="2" applyFont="1" applyFill="1" applyBorder="1">
      <alignment vertical="center"/>
    </xf>
    <xf numFmtId="3" fontId="21" fillId="0" borderId="8" xfId="2" applyNumberFormat="1" applyFont="1" applyFill="1" applyBorder="1">
      <alignment vertical="center"/>
    </xf>
    <xf numFmtId="3" fontId="21" fillId="0" borderId="17" xfId="2" applyNumberFormat="1" applyFont="1" applyFill="1" applyBorder="1">
      <alignment vertical="center"/>
    </xf>
    <xf numFmtId="0" fontId="23" fillId="0" borderId="22" xfId="2" applyFont="1" applyFill="1" applyBorder="1">
      <alignment vertical="center"/>
    </xf>
    <xf numFmtId="3" fontId="21" fillId="0" borderId="17" xfId="1" applyNumberFormat="1" applyFont="1" applyFill="1" applyBorder="1">
      <alignment vertical="center"/>
    </xf>
    <xf numFmtId="179" fontId="21" fillId="0" borderId="27" xfId="1" applyNumberFormat="1" applyFont="1" applyFill="1" applyBorder="1">
      <alignment vertical="center"/>
    </xf>
    <xf numFmtId="0" fontId="21" fillId="0" borderId="25" xfId="2" applyFont="1" applyFill="1" applyBorder="1" applyAlignment="1">
      <alignment horizontal="center" vertical="center"/>
    </xf>
    <xf numFmtId="0" fontId="21" fillId="0" borderId="75" xfId="2" applyFont="1" applyFill="1" applyBorder="1" applyAlignment="1">
      <alignment horizontal="center" vertical="center"/>
    </xf>
    <xf numFmtId="0" fontId="21" fillId="0" borderId="76" xfId="2" applyFont="1" applyFill="1" applyBorder="1" applyAlignment="1">
      <alignment horizontal="center" vertical="center"/>
    </xf>
    <xf numFmtId="0" fontId="21" fillId="0" borderId="77" xfId="2" applyFont="1" applyFill="1" applyBorder="1" applyAlignment="1">
      <alignment horizontal="left" vertical="center"/>
    </xf>
    <xf numFmtId="3" fontId="21" fillId="0" borderId="77" xfId="2" applyNumberFormat="1" applyFont="1" applyFill="1" applyBorder="1">
      <alignment vertical="center"/>
    </xf>
    <xf numFmtId="0" fontId="21" fillId="0" borderId="66" xfId="2" applyFont="1" applyFill="1" applyBorder="1" applyAlignment="1">
      <alignment horizontal="left" vertical="center"/>
    </xf>
    <xf numFmtId="0" fontId="21" fillId="0" borderId="17" xfId="2" applyFont="1" applyFill="1" applyBorder="1" applyAlignment="1">
      <alignment horizontal="left" vertical="center"/>
    </xf>
    <xf numFmtId="179" fontId="21" fillId="0" borderId="27" xfId="3" applyNumberFormat="1" applyFont="1" applyFill="1" applyBorder="1">
      <alignment vertical="center"/>
    </xf>
    <xf numFmtId="0" fontId="21" fillId="0" borderId="26" xfId="2" applyFont="1" applyFill="1" applyBorder="1" applyAlignment="1">
      <alignment horizontal="left" vertical="center"/>
    </xf>
    <xf numFmtId="0" fontId="21" fillId="0" borderId="32" xfId="2" applyFont="1" applyFill="1" applyBorder="1" applyAlignment="1">
      <alignment horizontal="left" vertical="center"/>
    </xf>
    <xf numFmtId="0" fontId="21" fillId="0" borderId="82" xfId="2" applyFont="1" applyFill="1" applyBorder="1" applyAlignment="1">
      <alignment horizontal="center" vertical="center"/>
    </xf>
    <xf numFmtId="0" fontId="23" fillId="0" borderId="74" xfId="2" applyFont="1" applyFill="1" applyBorder="1">
      <alignment vertical="center"/>
    </xf>
    <xf numFmtId="3" fontId="21" fillId="0" borderId="85" xfId="1" applyNumberFormat="1" applyFont="1" applyFill="1" applyBorder="1" applyAlignment="1">
      <alignment vertical="center" shrinkToFit="1"/>
    </xf>
    <xf numFmtId="3" fontId="21" fillId="0" borderId="86" xfId="1" applyNumberFormat="1" applyFont="1" applyFill="1" applyBorder="1">
      <alignment vertical="center"/>
    </xf>
    <xf numFmtId="3" fontId="21" fillId="0" borderId="86" xfId="1" applyNumberFormat="1" applyFont="1" applyFill="1" applyBorder="1" applyAlignment="1">
      <alignment horizontal="center" vertical="center"/>
    </xf>
    <xf numFmtId="0" fontId="21" fillId="0" borderId="86" xfId="2" applyFont="1" applyFill="1" applyBorder="1" applyAlignment="1">
      <alignment horizontal="center" vertical="center" shrinkToFit="1"/>
    </xf>
    <xf numFmtId="0" fontId="23" fillId="0" borderId="87" xfId="2" applyFont="1" applyFill="1" applyBorder="1">
      <alignment vertical="center"/>
    </xf>
    <xf numFmtId="0" fontId="21" fillId="0" borderId="88" xfId="2" applyFont="1" applyFill="1" applyBorder="1" applyAlignment="1">
      <alignment horizontal="left" vertical="center"/>
    </xf>
    <xf numFmtId="0" fontId="21" fillId="0" borderId="4" xfId="2" applyFont="1" applyFill="1" applyBorder="1" applyAlignment="1">
      <alignment horizontal="center" vertical="center"/>
    </xf>
    <xf numFmtId="41" fontId="23" fillId="0" borderId="74" xfId="2" applyNumberFormat="1" applyFont="1" applyFill="1" applyBorder="1">
      <alignment vertical="center"/>
    </xf>
    <xf numFmtId="0" fontId="21" fillId="0" borderId="70" xfId="2" applyFont="1" applyFill="1" applyBorder="1" applyAlignment="1">
      <alignment horizontal="left" vertical="center"/>
    </xf>
    <xf numFmtId="0" fontId="21" fillId="0" borderId="75" xfId="2" applyFont="1" applyFill="1" applyBorder="1" applyAlignment="1">
      <alignment horizontal="left" vertical="center"/>
    </xf>
    <xf numFmtId="0" fontId="23" fillId="0" borderId="79" xfId="2" applyFont="1" applyFill="1" applyBorder="1">
      <alignment vertical="center"/>
    </xf>
    <xf numFmtId="179" fontId="21" fillId="0" borderId="78" xfId="1" applyNumberFormat="1" applyFont="1" applyFill="1" applyBorder="1">
      <alignment vertical="center"/>
    </xf>
    <xf numFmtId="0" fontId="26" fillId="0" borderId="0" xfId="2" applyFont="1" applyFill="1">
      <alignment vertical="center"/>
    </xf>
    <xf numFmtId="179" fontId="26" fillId="0" borderId="0" xfId="2" applyNumberFormat="1" applyFont="1" applyFill="1">
      <alignment vertical="center"/>
    </xf>
    <xf numFmtId="0" fontId="26" fillId="0" borderId="0" xfId="2" applyFont="1" applyFill="1" applyAlignment="1">
      <alignment vertical="center" shrinkToFit="1"/>
    </xf>
    <xf numFmtId="0" fontId="26" fillId="0" borderId="0" xfId="2" applyFont="1" applyFill="1" applyAlignment="1">
      <alignment horizontal="center" vertical="center"/>
    </xf>
    <xf numFmtId="0" fontId="22" fillId="0" borderId="0" xfId="2" applyFont="1" applyFill="1" applyBorder="1" applyAlignment="1">
      <alignment horizontal="left" vertical="center"/>
    </xf>
    <xf numFmtId="3" fontId="24" fillId="0" borderId="0" xfId="2" applyNumberFormat="1" applyFont="1" applyFill="1" applyBorder="1">
      <alignment vertical="center"/>
    </xf>
    <xf numFmtId="41" fontId="21" fillId="0" borderId="0" xfId="1" applyFont="1" applyFill="1" applyBorder="1">
      <alignment vertical="center"/>
    </xf>
    <xf numFmtId="178" fontId="21" fillId="0" borderId="0" xfId="2" applyNumberFormat="1" applyFont="1" applyFill="1" applyBorder="1">
      <alignment vertical="center"/>
    </xf>
    <xf numFmtId="178" fontId="24" fillId="0" borderId="0" xfId="2" applyNumberFormat="1" applyFont="1" applyFill="1" applyBorder="1">
      <alignment vertical="center"/>
    </xf>
    <xf numFmtId="41" fontId="23" fillId="0" borderId="0" xfId="2" applyNumberFormat="1" applyFont="1" applyFill="1" applyBorder="1">
      <alignment vertical="center"/>
    </xf>
    <xf numFmtId="3" fontId="24" fillId="0" borderId="0" xfId="0" applyNumberFormat="1" applyFont="1" applyFill="1" applyBorder="1" applyProtection="1">
      <alignment vertical="center"/>
    </xf>
    <xf numFmtId="41" fontId="18" fillId="0" borderId="0" xfId="1" applyBorder="1">
      <alignment vertical="center"/>
    </xf>
    <xf numFmtId="0" fontId="1" fillId="0" borderId="0" xfId="2" applyFont="1" applyBorder="1">
      <alignment vertical="center"/>
    </xf>
    <xf numFmtId="41" fontId="1" fillId="0" borderId="0" xfId="2" applyNumberFormat="1" applyFont="1" applyBorder="1">
      <alignment vertical="center"/>
    </xf>
    <xf numFmtId="41" fontId="30" fillId="0" borderId="0" xfId="1" applyFont="1">
      <alignment vertical="center"/>
    </xf>
    <xf numFmtId="41" fontId="24" fillId="2" borderId="0" xfId="1" applyFont="1" applyFill="1" applyBorder="1">
      <alignment vertical="center"/>
    </xf>
    <xf numFmtId="0" fontId="1" fillId="0" borderId="0" xfId="2" applyFont="1" applyFill="1">
      <alignment vertical="center"/>
    </xf>
    <xf numFmtId="41" fontId="18" fillId="0" borderId="0" xfId="1" applyFill="1">
      <alignment vertical="center"/>
    </xf>
    <xf numFmtId="0" fontId="18" fillId="0" borderId="0" xfId="0" applyNumberFormat="1" applyFont="1" applyFill="1" applyBorder="1">
      <alignment vertical="center"/>
    </xf>
    <xf numFmtId="3" fontId="9" fillId="0" borderId="17" xfId="0" applyNumberFormat="1" applyFont="1" applyFill="1" applyBorder="1" applyAlignment="1">
      <alignment vertical="center"/>
    </xf>
    <xf numFmtId="178" fontId="21" fillId="0" borderId="71" xfId="2" applyNumberFormat="1" applyFont="1" applyFill="1" applyBorder="1" applyAlignment="1">
      <alignment horizontal="right" vertical="center"/>
    </xf>
    <xf numFmtId="178" fontId="21" fillId="0" borderId="0" xfId="2" applyNumberFormat="1" applyFont="1" applyFill="1" applyBorder="1" applyAlignment="1">
      <alignment horizontal="right" vertical="center"/>
    </xf>
    <xf numFmtId="179" fontId="21" fillId="0" borderId="0" xfId="1" applyNumberFormat="1" applyFont="1" applyFill="1" applyBorder="1">
      <alignment vertical="center"/>
    </xf>
    <xf numFmtId="41" fontId="18" fillId="0" borderId="0" xfId="1" applyFill="1" applyBorder="1">
      <alignment vertical="center"/>
    </xf>
    <xf numFmtId="3" fontId="31" fillId="2" borderId="0" xfId="2" applyNumberFormat="1" applyFont="1" applyFill="1" applyBorder="1">
      <alignment vertical="center"/>
    </xf>
    <xf numFmtId="41" fontId="32" fillId="2" borderId="0" xfId="1" applyFont="1" applyFill="1">
      <alignment vertical="center"/>
    </xf>
    <xf numFmtId="0" fontId="33" fillId="2" borderId="0" xfId="2" applyFont="1" applyFill="1">
      <alignment vertical="center"/>
    </xf>
    <xf numFmtId="0" fontId="21" fillId="0" borderId="77" xfId="2" applyFont="1" applyFill="1" applyBorder="1" applyAlignment="1">
      <alignment horizontal="center" vertical="center"/>
    </xf>
    <xf numFmtId="0" fontId="21" fillId="0" borderId="88" xfId="2" applyFont="1" applyFill="1" applyBorder="1" applyAlignment="1">
      <alignment horizontal="center" vertical="center"/>
    </xf>
    <xf numFmtId="0" fontId="21" fillId="0" borderId="26" xfId="2" applyFont="1" applyFill="1" applyBorder="1" applyAlignment="1">
      <alignment horizontal="center" vertical="center"/>
    </xf>
    <xf numFmtId="0" fontId="9" fillId="0" borderId="25" xfId="0" applyNumberFormat="1" applyFont="1" applyFill="1" applyBorder="1" applyAlignment="1" applyProtection="1">
      <alignment vertical="center"/>
    </xf>
    <xf numFmtId="41" fontId="28" fillId="0" borderId="0" xfId="1" applyFont="1" applyFill="1">
      <alignment vertical="center"/>
    </xf>
    <xf numFmtId="3" fontId="9" fillId="2" borderId="0" xfId="0" applyNumberFormat="1" applyFont="1" applyFill="1" applyBorder="1" applyAlignment="1" applyProtection="1">
      <alignment vertical="center"/>
    </xf>
    <xf numFmtId="0" fontId="21" fillId="0" borderId="8" xfId="2" applyFont="1" applyFill="1" applyBorder="1" applyAlignment="1">
      <alignment horizontal="left" vertical="center"/>
    </xf>
    <xf numFmtId="0" fontId="9" fillId="0" borderId="29" xfId="0" applyNumberFormat="1" applyFont="1" applyFill="1" applyBorder="1" applyAlignment="1" applyProtection="1">
      <alignment vertical="center"/>
    </xf>
    <xf numFmtId="0" fontId="9" fillId="0" borderId="32" xfId="0" applyNumberFormat="1" applyFont="1" applyFill="1" applyBorder="1" applyAlignment="1" applyProtection="1">
      <alignment horizontal="left" vertical="center"/>
    </xf>
    <xf numFmtId="3" fontId="9" fillId="0" borderId="73" xfId="0" applyNumberFormat="1" applyFont="1" applyFill="1" applyBorder="1" applyAlignment="1" applyProtection="1">
      <alignment vertical="center"/>
    </xf>
    <xf numFmtId="3" fontId="21" fillId="0" borderId="26" xfId="1" applyNumberFormat="1" applyFont="1" applyFill="1" applyBorder="1" applyAlignment="1" applyProtection="1">
      <alignment vertical="center"/>
    </xf>
    <xf numFmtId="3" fontId="21" fillId="0" borderId="0" xfId="1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vertical="center" shrinkToFit="1"/>
    </xf>
    <xf numFmtId="3" fontId="21" fillId="0" borderId="71" xfId="0" applyNumberFormat="1" applyFont="1" applyFill="1" applyBorder="1" applyAlignment="1" applyProtection="1">
      <alignment vertical="center"/>
    </xf>
    <xf numFmtId="0" fontId="9" fillId="0" borderId="88" xfId="0" applyNumberFormat="1" applyFont="1" applyFill="1" applyBorder="1" applyAlignment="1" applyProtection="1">
      <alignment horizontal="center" vertical="center"/>
    </xf>
    <xf numFmtId="0" fontId="9" fillId="0" borderId="27" xfId="0" applyNumberFormat="1" applyFont="1" applyFill="1" applyBorder="1" applyAlignment="1" applyProtection="1">
      <alignment horizontal="center" vertical="center"/>
    </xf>
    <xf numFmtId="3" fontId="21" fillId="0" borderId="23" xfId="1" applyNumberFormat="1" applyFont="1" applyFill="1" applyBorder="1" applyAlignment="1">
      <alignment vertical="center" shrinkToFit="1"/>
    </xf>
    <xf numFmtId="180" fontId="21" fillId="0" borderId="0" xfId="1" applyNumberFormat="1" applyFont="1" applyFill="1" applyBorder="1">
      <alignment vertical="center"/>
    </xf>
    <xf numFmtId="176" fontId="21" fillId="0" borderId="0" xfId="1" applyNumberFormat="1" applyFont="1" applyFill="1" applyBorder="1">
      <alignment vertical="center"/>
    </xf>
    <xf numFmtId="181" fontId="21" fillId="0" borderId="22" xfId="1" applyNumberFormat="1" applyFont="1" applyFill="1" applyBorder="1">
      <alignment vertical="center"/>
    </xf>
    <xf numFmtId="3" fontId="21" fillId="0" borderId="0" xfId="1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 shrinkToFit="1"/>
    </xf>
    <xf numFmtId="3" fontId="21" fillId="0" borderId="71" xfId="0" applyNumberFormat="1" applyFont="1" applyFill="1" applyBorder="1" applyProtection="1">
      <alignment vertical="center"/>
    </xf>
    <xf numFmtId="3" fontId="21" fillId="0" borderId="83" xfId="2" applyNumberFormat="1" applyFont="1" applyFill="1" applyBorder="1">
      <alignment vertical="center"/>
    </xf>
    <xf numFmtId="3" fontId="21" fillId="0" borderId="83" xfId="1" applyNumberFormat="1" applyFont="1" applyFill="1" applyBorder="1">
      <alignment vertical="center"/>
    </xf>
    <xf numFmtId="179" fontId="21" fillId="0" borderId="83" xfId="3" applyNumberFormat="1" applyFont="1" applyFill="1" applyBorder="1">
      <alignment vertical="center"/>
    </xf>
    <xf numFmtId="179" fontId="21" fillId="0" borderId="17" xfId="3" applyNumberFormat="1" applyFont="1" applyFill="1" applyBorder="1">
      <alignment vertical="center"/>
    </xf>
    <xf numFmtId="3" fontId="31" fillId="0" borderId="25" xfId="2" applyNumberFormat="1" applyFont="1" applyFill="1" applyBorder="1">
      <alignment vertical="center"/>
    </xf>
    <xf numFmtId="3" fontId="31" fillId="0" borderId="25" xfId="1" applyNumberFormat="1" applyFont="1" applyFill="1" applyBorder="1">
      <alignment vertical="center"/>
    </xf>
    <xf numFmtId="3" fontId="31" fillId="0" borderId="0" xfId="1" applyNumberFormat="1" applyFont="1" applyFill="1" applyBorder="1">
      <alignment vertical="center"/>
    </xf>
    <xf numFmtId="3" fontId="31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horizontal="center" vertical="center" shrinkToFit="1"/>
    </xf>
    <xf numFmtId="3" fontId="31" fillId="0" borderId="71" xfId="2" applyNumberFormat="1" applyFont="1" applyFill="1" applyBorder="1">
      <alignment vertical="center"/>
    </xf>
    <xf numFmtId="3" fontId="21" fillId="0" borderId="0" xfId="1" applyNumberFormat="1" applyFont="1" applyFill="1" applyBorder="1" applyAlignment="1">
      <alignment vertical="center" shrinkToFit="1"/>
    </xf>
    <xf numFmtId="3" fontId="21" fillId="0" borderId="22" xfId="1" applyNumberFormat="1" applyFont="1" applyFill="1" applyBorder="1" applyAlignment="1">
      <alignment vertical="center" shrinkToFit="1"/>
    </xf>
    <xf numFmtId="0" fontId="21" fillId="0" borderId="29" xfId="2" applyFont="1" applyFill="1" applyBorder="1" applyAlignment="1">
      <alignment horizontal="center" vertical="center"/>
    </xf>
    <xf numFmtId="0" fontId="21" fillId="0" borderId="17" xfId="2" applyFont="1" applyFill="1" applyBorder="1" applyAlignment="1">
      <alignment horizontal="center" vertical="center"/>
    </xf>
    <xf numFmtId="0" fontId="21" fillId="0" borderId="9" xfId="2" applyFont="1" applyFill="1" applyBorder="1" applyAlignment="1">
      <alignment horizontal="center" vertical="center"/>
    </xf>
    <xf numFmtId="0" fontId="21" fillId="0" borderId="9" xfId="2" applyFont="1" applyFill="1" applyBorder="1" applyAlignment="1">
      <alignment horizontal="left" vertical="center"/>
    </xf>
    <xf numFmtId="0" fontId="21" fillId="0" borderId="27" xfId="2" applyFont="1" applyFill="1" applyBorder="1" applyAlignment="1">
      <alignment horizontal="left" vertical="center"/>
    </xf>
    <xf numFmtId="3" fontId="21" fillId="0" borderId="9" xfId="2" applyNumberFormat="1" applyFont="1" applyFill="1" applyBorder="1">
      <alignment vertical="center"/>
    </xf>
    <xf numFmtId="3" fontId="21" fillId="0" borderId="26" xfId="2" applyNumberFormat="1" applyFont="1" applyFill="1" applyBorder="1">
      <alignment vertical="center"/>
    </xf>
    <xf numFmtId="3" fontId="21" fillId="0" borderId="27" xfId="2" applyNumberFormat="1" applyFont="1" applyFill="1" applyBorder="1">
      <alignment vertical="center"/>
    </xf>
    <xf numFmtId="3" fontId="21" fillId="0" borderId="26" xfId="1" applyNumberFormat="1" applyFont="1" applyFill="1" applyBorder="1">
      <alignment vertical="center"/>
    </xf>
    <xf numFmtId="3" fontId="21" fillId="0" borderId="27" xfId="1" applyNumberFormat="1" applyFont="1" applyFill="1" applyBorder="1">
      <alignment vertical="center"/>
    </xf>
    <xf numFmtId="179" fontId="21" fillId="0" borderId="9" xfId="3" applyNumberFormat="1" applyFont="1" applyFill="1" applyBorder="1">
      <alignment vertical="center"/>
    </xf>
    <xf numFmtId="3" fontId="21" fillId="0" borderId="9" xfId="1" applyNumberFormat="1" applyFont="1" applyFill="1" applyBorder="1">
      <alignment vertical="center"/>
    </xf>
    <xf numFmtId="0" fontId="31" fillId="0" borderId="88" xfId="2" applyFont="1" applyFill="1" applyBorder="1" applyAlignment="1">
      <alignment horizontal="center" vertical="center"/>
    </xf>
    <xf numFmtId="0" fontId="21" fillId="0" borderId="102" xfId="2" applyFont="1" applyFill="1" applyBorder="1" applyAlignment="1">
      <alignment horizontal="center" vertical="center"/>
    </xf>
    <xf numFmtId="0" fontId="21" fillId="0" borderId="90" xfId="2" applyFont="1" applyFill="1" applyBorder="1" applyAlignment="1">
      <alignment horizontal="center" vertical="center"/>
    </xf>
    <xf numFmtId="0" fontId="31" fillId="0" borderId="25" xfId="2" applyFont="1" applyFill="1" applyBorder="1" applyAlignment="1">
      <alignment horizontal="center" vertical="center"/>
    </xf>
    <xf numFmtId="0" fontId="21" fillId="0" borderId="66" xfId="2" applyFont="1" applyFill="1" applyBorder="1" applyAlignment="1">
      <alignment horizontal="center" vertical="center"/>
    </xf>
    <xf numFmtId="0" fontId="23" fillId="0" borderId="26" xfId="2" applyFont="1" applyFill="1" applyBorder="1">
      <alignment vertical="center"/>
    </xf>
    <xf numFmtId="0" fontId="9" fillId="0" borderId="0" xfId="2" applyFont="1" applyFill="1" applyBorder="1">
      <alignment vertical="center"/>
    </xf>
    <xf numFmtId="0" fontId="21" fillId="0" borderId="24" xfId="2" applyFont="1" applyFill="1" applyBorder="1" applyAlignment="1">
      <alignment vertical="center" shrinkToFit="1"/>
    </xf>
    <xf numFmtId="3" fontId="21" fillId="0" borderId="84" xfId="2" applyNumberFormat="1" applyFont="1" applyFill="1" applyBorder="1">
      <alignment vertical="center"/>
    </xf>
    <xf numFmtId="41" fontId="21" fillId="0" borderId="87" xfId="1" applyFont="1" applyFill="1" applyBorder="1">
      <alignment vertical="center"/>
    </xf>
    <xf numFmtId="0" fontId="21" fillId="0" borderId="98" xfId="2" applyFont="1" applyFill="1" applyBorder="1" applyAlignment="1">
      <alignment horizontal="left" vertical="center"/>
    </xf>
    <xf numFmtId="3" fontId="21" fillId="0" borderId="98" xfId="1" applyNumberFormat="1" applyFont="1" applyFill="1" applyBorder="1">
      <alignment vertical="center"/>
    </xf>
    <xf numFmtId="179" fontId="21" fillId="0" borderId="98" xfId="3" applyNumberFormat="1" applyFont="1" applyFill="1" applyBorder="1">
      <alignment vertical="center"/>
    </xf>
    <xf numFmtId="3" fontId="21" fillId="0" borderId="100" xfId="1" applyNumberFormat="1" applyFont="1" applyFill="1" applyBorder="1">
      <alignment vertical="center"/>
    </xf>
    <xf numFmtId="3" fontId="21" fillId="0" borderId="100" xfId="1" applyNumberFormat="1" applyFont="1" applyFill="1" applyBorder="1" applyAlignment="1">
      <alignment horizontal="center" vertical="center"/>
    </xf>
    <xf numFmtId="3" fontId="21" fillId="0" borderId="101" xfId="2" applyNumberFormat="1" applyFont="1" applyFill="1" applyBorder="1">
      <alignment vertical="center"/>
    </xf>
    <xf numFmtId="0" fontId="21" fillId="0" borderId="97" xfId="2" applyFont="1" applyFill="1" applyBorder="1" applyAlignment="1">
      <alignment horizontal="center" vertical="center"/>
    </xf>
    <xf numFmtId="178" fontId="21" fillId="0" borderId="72" xfId="2" applyNumberFormat="1" applyFont="1" applyFill="1" applyBorder="1">
      <alignment vertical="center"/>
    </xf>
    <xf numFmtId="3" fontId="21" fillId="0" borderId="78" xfId="2" applyNumberFormat="1" applyFont="1" applyFill="1" applyBorder="1">
      <alignment vertical="center"/>
    </xf>
    <xf numFmtId="3" fontId="21" fillId="0" borderId="78" xfId="1" applyNumberFormat="1" applyFont="1" applyFill="1" applyBorder="1">
      <alignment vertical="center"/>
    </xf>
    <xf numFmtId="3" fontId="21" fillId="0" borderId="67" xfId="2" applyNumberFormat="1" applyFont="1" applyFill="1" applyBorder="1">
      <alignment vertical="center"/>
    </xf>
    <xf numFmtId="3" fontId="21" fillId="0" borderId="67" xfId="1" applyNumberFormat="1" applyFont="1" applyFill="1" applyBorder="1">
      <alignment vertical="center"/>
    </xf>
    <xf numFmtId="0" fontId="21" fillId="0" borderId="114" xfId="2" applyFont="1" applyFill="1" applyBorder="1" applyAlignment="1">
      <alignment horizontal="center" vertical="center"/>
    </xf>
    <xf numFmtId="0" fontId="21" fillId="0" borderId="16" xfId="2" applyFont="1" applyFill="1" applyBorder="1" applyAlignment="1">
      <alignment horizontal="left" vertical="center"/>
    </xf>
    <xf numFmtId="0" fontId="31" fillId="0" borderId="25" xfId="2" applyFont="1" applyFill="1" applyBorder="1" applyAlignment="1">
      <alignment horizontal="left" vertical="center"/>
    </xf>
    <xf numFmtId="3" fontId="21" fillId="0" borderId="0" xfId="2" applyNumberFormat="1" applyFont="1" applyFill="1" applyBorder="1" applyAlignment="1">
      <alignment vertical="center" shrinkToFit="1"/>
    </xf>
    <xf numFmtId="3" fontId="31" fillId="0" borderId="0" xfId="1" applyNumberFormat="1" applyFont="1" applyFill="1" applyBorder="1" applyAlignment="1">
      <alignment vertical="center" shrinkToFit="1"/>
    </xf>
    <xf numFmtId="3" fontId="21" fillId="0" borderId="0" xfId="1" applyNumberFormat="1" applyFont="1" applyFill="1" applyBorder="1" applyAlignment="1" applyProtection="1">
      <alignment vertical="center" shrinkToFit="1"/>
    </xf>
    <xf numFmtId="179" fontId="31" fillId="0" borderId="25" xfId="3" applyNumberFormat="1" applyFont="1" applyFill="1" applyBorder="1">
      <alignment vertical="center"/>
    </xf>
    <xf numFmtId="0" fontId="21" fillId="0" borderId="0" xfId="2" applyFont="1" applyFill="1" applyBorder="1" applyAlignment="1">
      <alignment horizontal="center" vertical="center"/>
    </xf>
    <xf numFmtId="0" fontId="21" fillId="0" borderId="29" xfId="2" applyFont="1" applyFill="1" applyBorder="1" applyAlignment="1">
      <alignment horizontal="left" vertical="center"/>
    </xf>
    <xf numFmtId="0" fontId="21" fillId="0" borderId="8" xfId="2" applyFont="1" applyFill="1" applyBorder="1" applyAlignment="1">
      <alignment horizontal="left" vertical="center"/>
    </xf>
    <xf numFmtId="0" fontId="21" fillId="0" borderId="59" xfId="2" applyFont="1" applyFill="1" applyBorder="1" applyAlignment="1">
      <alignment horizontal="left" vertical="center"/>
    </xf>
    <xf numFmtId="41" fontId="1" fillId="0" borderId="0" xfId="2" applyNumberFormat="1" applyFont="1" applyFill="1" applyBorder="1">
      <alignment vertical="center"/>
    </xf>
    <xf numFmtId="0" fontId="23" fillId="0" borderId="88" xfId="2" applyFont="1" applyFill="1" applyBorder="1">
      <alignment vertical="center"/>
    </xf>
    <xf numFmtId="0" fontId="24" fillId="0" borderId="94" xfId="2" applyFont="1" applyFill="1" applyBorder="1" applyAlignment="1">
      <alignment horizontal="center" vertical="center"/>
    </xf>
    <xf numFmtId="0" fontId="23" fillId="0" borderId="116" xfId="2" applyFont="1" applyFill="1" applyBorder="1">
      <alignment vertical="center"/>
    </xf>
    <xf numFmtId="0" fontId="21" fillId="0" borderId="97" xfId="2" applyFont="1" applyFill="1" applyBorder="1">
      <alignment vertical="center"/>
    </xf>
    <xf numFmtId="0" fontId="21" fillId="0" borderId="70" xfId="2" applyFont="1" applyFill="1" applyBorder="1">
      <alignment vertical="center"/>
    </xf>
    <xf numFmtId="3" fontId="23" fillId="0" borderId="72" xfId="2" applyNumberFormat="1" applyFont="1" applyFill="1" applyBorder="1">
      <alignment vertical="center"/>
    </xf>
    <xf numFmtId="41" fontId="21" fillId="0" borderId="71" xfId="1" applyFont="1" applyFill="1" applyBorder="1">
      <alignment vertical="center"/>
    </xf>
    <xf numFmtId="0" fontId="21" fillId="0" borderId="76" xfId="2" applyFont="1" applyFill="1" applyBorder="1" applyAlignment="1">
      <alignment horizontal="left" vertical="center"/>
    </xf>
    <xf numFmtId="3" fontId="9" fillId="0" borderId="23" xfId="2" applyNumberFormat="1" applyFont="1" applyBorder="1" applyAlignment="1">
      <alignment horizontal="left" vertical="center"/>
    </xf>
    <xf numFmtId="3" fontId="9" fillId="0" borderId="23" xfId="2" applyNumberFormat="1" applyFont="1" applyFill="1" applyBorder="1" applyAlignment="1">
      <alignment horizontal="left" vertical="center" shrinkToFit="1"/>
    </xf>
    <xf numFmtId="3" fontId="9" fillId="0" borderId="28" xfId="2" applyNumberFormat="1" applyFont="1" applyBorder="1" applyAlignment="1">
      <alignment horizontal="left" vertical="center"/>
    </xf>
    <xf numFmtId="3" fontId="9" fillId="0" borderId="23" xfId="2" applyNumberFormat="1" applyFont="1" applyBorder="1" applyAlignment="1">
      <alignment horizontal="left" vertical="center" shrinkToFit="1"/>
    </xf>
    <xf numFmtId="0" fontId="8" fillId="0" borderId="0" xfId="2" applyFont="1" applyBorder="1">
      <alignment vertical="center"/>
    </xf>
    <xf numFmtId="3" fontId="9" fillId="0" borderId="23" xfId="2" applyNumberFormat="1" applyFont="1" applyBorder="1" applyAlignment="1">
      <alignment vertical="center" shrinkToFit="1"/>
    </xf>
    <xf numFmtId="0" fontId="9" fillId="0" borderId="23" xfId="2" applyFont="1" applyFill="1" applyBorder="1" applyAlignment="1">
      <alignment horizontal="left" vertical="center" shrinkToFit="1"/>
    </xf>
    <xf numFmtId="0" fontId="15" fillId="0" borderId="0" xfId="2" applyFont="1" applyBorder="1" applyAlignment="1">
      <alignment horizontal="left" vertical="center"/>
    </xf>
    <xf numFmtId="0" fontId="9" fillId="0" borderId="0" xfId="2" applyFont="1" applyBorder="1" applyAlignment="1">
      <alignment horizontal="right" vertical="center"/>
    </xf>
    <xf numFmtId="3" fontId="9" fillId="0" borderId="0" xfId="2" applyNumberFormat="1" applyFont="1" applyFill="1" applyBorder="1" applyAlignment="1">
      <alignment horizontal="left" vertical="center" shrinkToFit="1"/>
    </xf>
    <xf numFmtId="3" fontId="9" fillId="0" borderId="23" xfId="2" applyNumberFormat="1" applyFont="1" applyFill="1" applyBorder="1" applyAlignment="1">
      <alignment vertical="center" shrinkToFit="1"/>
    </xf>
    <xf numFmtId="3" fontId="9" fillId="0" borderId="0" xfId="2" applyNumberFormat="1" applyFont="1" applyFill="1" applyBorder="1" applyAlignment="1">
      <alignment horizontal="right" vertical="center" shrinkToFit="1"/>
    </xf>
    <xf numFmtId="3" fontId="9" fillId="0" borderId="0" xfId="2" applyNumberFormat="1" applyFont="1" applyBorder="1">
      <alignment vertical="center"/>
    </xf>
    <xf numFmtId="3" fontId="9" fillId="0" borderId="0" xfId="2" applyNumberFormat="1" applyFont="1" applyBorder="1" applyAlignment="1">
      <alignment horizontal="right" vertical="center"/>
    </xf>
    <xf numFmtId="3" fontId="9" fillId="0" borderId="24" xfId="2" applyNumberFormat="1" applyFont="1" applyBorder="1" applyAlignment="1">
      <alignment horizontal="left" vertical="center" shrinkToFit="1"/>
    </xf>
    <xf numFmtId="3" fontId="9" fillId="0" borderId="0" xfId="2" applyNumberFormat="1" applyFont="1" applyBorder="1" applyAlignment="1">
      <alignment horizontal="right" vertical="center" shrinkToFit="1"/>
    </xf>
    <xf numFmtId="3" fontId="9" fillId="0" borderId="0" xfId="2" applyNumberFormat="1" applyFont="1" applyBorder="1" applyAlignment="1">
      <alignment vertical="center"/>
    </xf>
    <xf numFmtId="3" fontId="9" fillId="3" borderId="0" xfId="2" applyNumberFormat="1" applyFont="1" applyFill="1" applyBorder="1" applyAlignment="1">
      <alignment horizontal="right" vertical="center"/>
    </xf>
    <xf numFmtId="3" fontId="9" fillId="3" borderId="0" xfId="2" applyNumberFormat="1" applyFont="1" applyFill="1" applyBorder="1" applyAlignment="1">
      <alignment horizontal="left" vertical="center" shrinkToFit="1"/>
    </xf>
    <xf numFmtId="3" fontId="9" fillId="0" borderId="74" xfId="2" applyNumberFormat="1" applyFont="1" applyBorder="1" applyAlignment="1">
      <alignment horizontal="right" vertical="center" shrinkToFit="1"/>
    </xf>
    <xf numFmtId="0" fontId="9" fillId="0" borderId="97" xfId="0" applyNumberFormat="1" applyFont="1" applyFill="1" applyBorder="1" applyAlignment="1" applyProtection="1">
      <alignment horizontal="center" vertical="center"/>
    </xf>
    <xf numFmtId="0" fontId="9" fillId="0" borderId="70" xfId="0" applyNumberFormat="1" applyFont="1" applyFill="1" applyBorder="1" applyAlignment="1" applyProtection="1">
      <alignment horizontal="center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41" fontId="28" fillId="4" borderId="0" xfId="1" applyFont="1" applyFill="1">
      <alignment vertical="center"/>
    </xf>
    <xf numFmtId="0" fontId="9" fillId="0" borderId="22" xfId="0" applyNumberFormat="1" applyFont="1" applyFill="1" applyBorder="1" applyAlignment="1" applyProtection="1">
      <alignment vertical="center" wrapText="1" shrinkToFit="1"/>
    </xf>
    <xf numFmtId="0" fontId="8" fillId="0" borderId="64" xfId="2" applyFont="1" applyBorder="1" applyAlignment="1">
      <alignment horizontal="center" vertical="center"/>
    </xf>
    <xf numFmtId="3" fontId="9" fillId="0" borderId="23" xfId="2" applyNumberFormat="1" applyFont="1" applyBorder="1" applyAlignment="1">
      <alignment horizontal="left" vertical="center" shrinkToFit="1"/>
    </xf>
    <xf numFmtId="3" fontId="9" fillId="0" borderId="23" xfId="2" applyNumberFormat="1" applyFont="1" applyFill="1" applyBorder="1" applyAlignment="1">
      <alignment horizontal="left" vertical="center" shrinkToFit="1"/>
    </xf>
    <xf numFmtId="0" fontId="8" fillId="0" borderId="88" xfId="2" applyFont="1" applyBorder="1">
      <alignment vertical="center"/>
    </xf>
    <xf numFmtId="0" fontId="8" fillId="0" borderId="0" xfId="2" applyFont="1" applyBorder="1">
      <alignment vertical="center"/>
    </xf>
    <xf numFmtId="0" fontId="9" fillId="0" borderId="101" xfId="0" applyNumberFormat="1" applyFont="1" applyFill="1" applyBorder="1" applyAlignment="1" applyProtection="1">
      <alignment vertical="center"/>
    </xf>
    <xf numFmtId="0" fontId="9" fillId="0" borderId="90" xfId="0" applyNumberFormat="1" applyFont="1" applyFill="1" applyBorder="1" applyAlignment="1" applyProtection="1">
      <alignment horizontal="left" vertical="center"/>
    </xf>
    <xf numFmtId="0" fontId="9" fillId="0" borderId="67" xfId="0" applyNumberFormat="1" applyFont="1" applyFill="1" applyBorder="1" applyAlignment="1" applyProtection="1">
      <alignment horizontal="left" vertical="center"/>
    </xf>
    <xf numFmtId="0" fontId="9" fillId="0" borderId="83" xfId="0" applyNumberFormat="1" applyFont="1" applyFill="1" applyBorder="1" applyAlignment="1" applyProtection="1">
      <alignment horizontal="left" vertical="center"/>
    </xf>
    <xf numFmtId="3" fontId="9" fillId="0" borderId="66" xfId="1" applyNumberFormat="1" applyFont="1" applyFill="1" applyBorder="1" applyAlignment="1" applyProtection="1">
      <alignment vertical="center"/>
    </xf>
    <xf numFmtId="3" fontId="9" fillId="0" borderId="83" xfId="0" applyNumberFormat="1" applyFont="1" applyFill="1" applyBorder="1" applyAlignment="1" applyProtection="1">
      <alignment vertical="center"/>
    </xf>
    <xf numFmtId="3" fontId="9" fillId="0" borderId="83" xfId="1" applyNumberFormat="1" applyFont="1" applyFill="1" applyBorder="1" applyAlignment="1" applyProtection="1">
      <alignment vertical="center"/>
    </xf>
    <xf numFmtId="179" fontId="9" fillId="0" borderId="85" xfId="3" applyNumberFormat="1" applyFont="1" applyFill="1" applyBorder="1" applyAlignment="1" applyProtection="1">
      <alignment vertical="center"/>
    </xf>
    <xf numFmtId="3" fontId="9" fillId="0" borderId="67" xfId="1" applyNumberFormat="1" applyFont="1" applyFill="1" applyBorder="1" applyAlignment="1" applyProtection="1">
      <alignment vertical="center"/>
    </xf>
    <xf numFmtId="3" fontId="9" fillId="0" borderId="86" xfId="1" applyNumberFormat="1" applyFont="1" applyFill="1" applyBorder="1" applyAlignment="1" applyProtection="1">
      <alignment vertical="center"/>
    </xf>
    <xf numFmtId="3" fontId="9" fillId="0" borderId="68" xfId="1" applyNumberFormat="1" applyFont="1" applyFill="1" applyBorder="1" applyAlignment="1" applyProtection="1">
      <alignment vertical="center"/>
    </xf>
    <xf numFmtId="41" fontId="9" fillId="0" borderId="69" xfId="1" applyFont="1" applyFill="1" applyBorder="1">
      <alignment vertical="center"/>
    </xf>
    <xf numFmtId="3" fontId="9" fillId="0" borderId="22" xfId="2" applyNumberFormat="1" applyFont="1" applyBorder="1" applyAlignment="1">
      <alignment horizontal="right" vertical="center"/>
    </xf>
    <xf numFmtId="0" fontId="9" fillId="0" borderId="70" xfId="2" applyFont="1" applyBorder="1" applyAlignment="1">
      <alignment horizontal="left" vertical="center"/>
    </xf>
    <xf numFmtId="3" fontId="9" fillId="0" borderId="32" xfId="2" applyNumberFormat="1" applyFont="1" applyBorder="1" applyAlignment="1">
      <alignment horizontal="right" vertical="center" shrinkToFit="1"/>
    </xf>
    <xf numFmtId="3" fontId="9" fillId="0" borderId="25" xfId="2" applyNumberFormat="1" applyFont="1" applyBorder="1" applyAlignment="1">
      <alignment horizontal="right" vertical="center" shrinkToFit="1"/>
    </xf>
    <xf numFmtId="3" fontId="9" fillId="0" borderId="118" xfId="2" applyNumberFormat="1" applyFont="1" applyBorder="1" applyAlignment="1">
      <alignment horizontal="right" vertical="center"/>
    </xf>
    <xf numFmtId="3" fontId="9" fillId="0" borderId="23" xfId="2" applyNumberFormat="1" applyFont="1" applyBorder="1">
      <alignment vertical="center"/>
    </xf>
    <xf numFmtId="3" fontId="9" fillId="0" borderId="84" xfId="2" applyNumberFormat="1" applyFont="1" applyFill="1" applyBorder="1" applyAlignment="1">
      <alignment horizontal="right" vertical="center" shrinkToFit="1"/>
    </xf>
    <xf numFmtId="3" fontId="9" fillId="0" borderId="83" xfId="2" applyNumberFormat="1" applyFont="1" applyFill="1" applyBorder="1" applyAlignment="1">
      <alignment horizontal="right" vertical="center" shrinkToFit="1"/>
    </xf>
    <xf numFmtId="3" fontId="9" fillId="0" borderId="117" xfId="2" applyNumberFormat="1" applyFont="1" applyFill="1" applyBorder="1" applyAlignment="1">
      <alignment horizontal="right" vertical="center"/>
    </xf>
    <xf numFmtId="0" fontId="9" fillId="0" borderId="82" xfId="2" applyFont="1" applyBorder="1" applyAlignment="1">
      <alignment horizontal="left" vertical="center"/>
    </xf>
    <xf numFmtId="0" fontId="21" fillId="0" borderId="30" xfId="2" applyFont="1" applyBorder="1" applyAlignment="1">
      <alignment horizontal="left" vertical="center"/>
    </xf>
    <xf numFmtId="0" fontId="21" fillId="0" borderId="8" xfId="2" applyFont="1" applyBorder="1" applyAlignment="1">
      <alignment horizontal="left" vertical="center"/>
    </xf>
    <xf numFmtId="0" fontId="27" fillId="0" borderId="0" xfId="0" applyNumberFormat="1" applyFont="1" applyAlignment="1">
      <alignment horizontal="center" vertical="center"/>
    </xf>
    <xf numFmtId="0" fontId="8" fillId="0" borderId="46" xfId="0" applyNumberFormat="1" applyFont="1" applyBorder="1" applyAlignment="1">
      <alignment horizontal="center" vertical="center"/>
    </xf>
    <xf numFmtId="0" fontId="8" fillId="0" borderId="47" xfId="0" applyNumberFormat="1" applyFont="1" applyBorder="1" applyAlignment="1">
      <alignment horizontal="center" vertical="center"/>
    </xf>
    <xf numFmtId="0" fontId="8" fillId="0" borderId="56" xfId="0" applyNumberFormat="1" applyFont="1" applyBorder="1" applyAlignment="1">
      <alignment horizontal="center" vertical="center"/>
    </xf>
    <xf numFmtId="0" fontId="8" fillId="0" borderId="48" xfId="0" applyNumberFormat="1" applyFont="1" applyBorder="1" applyAlignment="1">
      <alignment horizontal="center" vertical="center"/>
    </xf>
    <xf numFmtId="0" fontId="9" fillId="0" borderId="49" xfId="0" applyNumberFormat="1" applyFont="1" applyBorder="1" applyAlignment="1">
      <alignment horizontal="center" vertical="center"/>
    </xf>
    <xf numFmtId="0" fontId="9" fillId="0" borderId="14" xfId="0" applyNumberFormat="1" applyFont="1" applyBorder="1" applyAlignment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82" xfId="0" applyNumberFormat="1" applyFont="1" applyFill="1" applyBorder="1" applyAlignment="1" applyProtection="1">
      <alignment horizontal="left" vertical="center"/>
    </xf>
    <xf numFmtId="0" fontId="9" fillId="0" borderId="30" xfId="0" applyNumberFormat="1" applyFont="1" applyFill="1" applyBorder="1" applyAlignment="1" applyProtection="1">
      <alignment horizontal="left" vertical="center"/>
    </xf>
    <xf numFmtId="0" fontId="9" fillId="0" borderId="98" xfId="0" applyNumberFormat="1" applyFont="1" applyFill="1" applyBorder="1" applyAlignment="1" applyProtection="1">
      <alignment horizontal="left" vertical="center"/>
    </xf>
    <xf numFmtId="0" fontId="9" fillId="0" borderId="89" xfId="0" applyNumberFormat="1" applyFont="1" applyFill="1" applyBorder="1" applyAlignment="1" applyProtection="1">
      <alignment horizontal="left" vertical="center"/>
    </xf>
    <xf numFmtId="0" fontId="9" fillId="0" borderId="23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29" xfId="0" applyNumberFormat="1" applyFont="1" applyFill="1" applyBorder="1" applyAlignment="1" applyProtection="1">
      <alignment horizontal="center" vertical="center"/>
    </xf>
    <xf numFmtId="0" fontId="9" fillId="0" borderId="17" xfId="0" applyNumberFormat="1" applyFont="1" applyFill="1" applyBorder="1" applyAlignment="1" applyProtection="1">
      <alignment horizontal="center" vertical="center"/>
    </xf>
    <xf numFmtId="0" fontId="9" fillId="0" borderId="81" xfId="0" applyNumberFormat="1" applyFont="1" applyFill="1" applyBorder="1" applyAlignment="1" applyProtection="1">
      <alignment horizontal="left" vertical="center"/>
    </xf>
    <xf numFmtId="0" fontId="9" fillId="0" borderId="8" xfId="0" applyNumberFormat="1" applyFont="1" applyFill="1" applyBorder="1" applyAlignment="1" applyProtection="1">
      <alignment horizontal="left" vertical="center"/>
    </xf>
    <xf numFmtId="0" fontId="9" fillId="0" borderId="6" xfId="0" applyNumberFormat="1" applyFont="1" applyFill="1" applyBorder="1" applyAlignment="1" applyProtection="1">
      <alignment horizontal="left" vertical="center"/>
    </xf>
    <xf numFmtId="0" fontId="9" fillId="0" borderId="96" xfId="0" applyNumberFormat="1" applyFont="1" applyFill="1" applyBorder="1" applyAlignment="1" applyProtection="1">
      <alignment horizontal="center" vertical="center"/>
    </xf>
    <xf numFmtId="0" fontId="9" fillId="0" borderId="53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70" xfId="0" applyNumberFormat="1" applyFont="1" applyFill="1" applyBorder="1" applyAlignment="1" applyProtection="1">
      <alignment horizontal="center" vertical="center"/>
    </xf>
    <xf numFmtId="0" fontId="9" fillId="0" borderId="25" xfId="0" applyNumberFormat="1" applyFont="1" applyFill="1" applyBorder="1" applyAlignment="1" applyProtection="1">
      <alignment horizontal="center" vertical="center"/>
    </xf>
    <xf numFmtId="0" fontId="15" fillId="0" borderId="90" xfId="0" applyNumberFormat="1" applyFont="1" applyBorder="1" applyAlignment="1">
      <alignment horizontal="left" vertical="center"/>
    </xf>
    <xf numFmtId="0" fontId="15" fillId="0" borderId="68" xfId="0" applyNumberFormat="1" applyFont="1" applyBorder="1" applyAlignment="1">
      <alignment horizontal="left" vertical="center"/>
    </xf>
    <xf numFmtId="0" fontId="8" fillId="0" borderId="92" xfId="0" applyNumberFormat="1" applyFont="1" applyFill="1" applyBorder="1" applyAlignment="1" applyProtection="1">
      <alignment horizontal="center" vertical="center"/>
    </xf>
    <xf numFmtId="0" fontId="8" fillId="0" borderId="45" xfId="0" applyNumberFormat="1" applyFont="1" applyFill="1" applyBorder="1" applyAlignment="1" applyProtection="1">
      <alignment horizontal="center" vertical="center"/>
    </xf>
    <xf numFmtId="0" fontId="8" fillId="0" borderId="47" xfId="0" applyNumberFormat="1" applyFont="1" applyFill="1" applyBorder="1" applyAlignment="1" applyProtection="1">
      <alignment horizontal="center" vertical="center"/>
    </xf>
    <xf numFmtId="0" fontId="8" fillId="0" borderId="44" xfId="0" applyNumberFormat="1" applyFont="1" applyFill="1" applyBorder="1" applyAlignment="1" applyProtection="1">
      <alignment horizontal="center" vertical="center"/>
    </xf>
    <xf numFmtId="0" fontId="8" fillId="0" borderId="50" xfId="0" applyNumberFormat="1" applyFont="1" applyFill="1" applyBorder="1" applyAlignment="1" applyProtection="1">
      <alignment horizontal="center" vertical="center"/>
    </xf>
    <xf numFmtId="0" fontId="8" fillId="0" borderId="41" xfId="0" applyNumberFormat="1" applyFont="1" applyFill="1" applyBorder="1" applyAlignment="1" applyProtection="1">
      <alignment horizontal="center" vertical="center"/>
    </xf>
    <xf numFmtId="0" fontId="8" fillId="0" borderId="42" xfId="0" applyNumberFormat="1" applyFont="1" applyFill="1" applyBorder="1" applyAlignment="1" applyProtection="1">
      <alignment horizontal="center" vertical="center"/>
    </xf>
    <xf numFmtId="0" fontId="8" fillId="0" borderId="43" xfId="0" applyNumberFormat="1" applyFont="1" applyFill="1" applyBorder="1" applyAlignment="1" applyProtection="1">
      <alignment horizontal="center" vertical="center"/>
    </xf>
    <xf numFmtId="0" fontId="9" fillId="0" borderId="93" xfId="0" applyNumberFormat="1" applyFont="1" applyFill="1" applyBorder="1" applyAlignment="1" applyProtection="1">
      <alignment vertical="center"/>
    </xf>
    <xf numFmtId="0" fontId="8" fillId="0" borderId="51" xfId="0" applyNumberFormat="1" applyFont="1" applyFill="1" applyBorder="1" applyAlignment="1" applyProtection="1">
      <alignment horizontal="center" vertical="center"/>
    </xf>
    <xf numFmtId="0" fontId="8" fillId="0" borderId="52" xfId="0" applyNumberFormat="1" applyFont="1" applyFill="1" applyBorder="1" applyAlignment="1" applyProtection="1">
      <alignment horizontal="center" vertical="center"/>
    </xf>
    <xf numFmtId="0" fontId="9" fillId="0" borderId="95" xfId="0" applyNumberFormat="1" applyFont="1" applyFill="1" applyBorder="1" applyAlignment="1" applyProtection="1">
      <alignment vertical="center"/>
    </xf>
    <xf numFmtId="0" fontId="9" fillId="0" borderId="103" xfId="0" applyNumberFormat="1" applyFont="1" applyBorder="1" applyAlignment="1">
      <alignment horizontal="right" vertical="center"/>
    </xf>
    <xf numFmtId="0" fontId="1" fillId="0" borderId="20" xfId="0" applyNumberFormat="1" applyFont="1" applyBorder="1" applyAlignment="1">
      <alignment vertical="center"/>
    </xf>
    <xf numFmtId="0" fontId="1" fillId="0" borderId="91" xfId="0" applyNumberFormat="1" applyFont="1" applyBorder="1" applyAlignment="1">
      <alignment vertical="center"/>
    </xf>
    <xf numFmtId="0" fontId="21" fillId="0" borderId="82" xfId="2" applyFont="1" applyFill="1" applyBorder="1" applyAlignment="1">
      <alignment horizontal="left" vertical="center"/>
    </xf>
    <xf numFmtId="0" fontId="21" fillId="0" borderId="30" xfId="2" applyFont="1" applyFill="1" applyBorder="1" applyAlignment="1">
      <alignment horizontal="left" vertical="center"/>
    </xf>
    <xf numFmtId="0" fontId="21" fillId="0" borderId="4" xfId="2" applyFont="1" applyFill="1" applyBorder="1" applyAlignment="1">
      <alignment horizontal="left" vertical="center"/>
    </xf>
    <xf numFmtId="0" fontId="21" fillId="0" borderId="3" xfId="2" applyFont="1" applyFill="1" applyBorder="1" applyAlignment="1">
      <alignment horizontal="left" vertical="center"/>
    </xf>
    <xf numFmtId="0" fontId="21" fillId="0" borderId="89" xfId="2" applyFont="1" applyFill="1" applyBorder="1" applyAlignment="1">
      <alignment horizontal="left" vertical="center"/>
    </xf>
    <xf numFmtId="0" fontId="21" fillId="0" borderId="23" xfId="2" applyFont="1" applyFill="1" applyBorder="1" applyAlignment="1">
      <alignment horizontal="left" vertical="center"/>
    </xf>
    <xf numFmtId="0" fontId="21" fillId="0" borderId="8" xfId="2" applyFont="1" applyFill="1" applyBorder="1" applyAlignment="1">
      <alignment horizontal="left" vertical="center"/>
    </xf>
    <xf numFmtId="0" fontId="21" fillId="0" borderId="65" xfId="2" applyFont="1" applyFill="1" applyBorder="1" applyAlignment="1">
      <alignment horizontal="left" vertical="center"/>
    </xf>
    <xf numFmtId="0" fontId="21" fillId="0" borderId="113" xfId="2" applyFont="1" applyFill="1" applyBorder="1" applyAlignment="1">
      <alignment horizontal="left" vertical="center"/>
    </xf>
    <xf numFmtId="0" fontId="21" fillId="0" borderId="59" xfId="2" applyFont="1" applyFill="1" applyBorder="1" applyAlignment="1">
      <alignment horizontal="left" vertical="center"/>
    </xf>
    <xf numFmtId="0" fontId="21" fillId="0" borderId="29" xfId="2" applyFont="1" applyFill="1" applyBorder="1" applyAlignment="1">
      <alignment horizontal="left" vertical="center"/>
    </xf>
    <xf numFmtId="0" fontId="21" fillId="0" borderId="81" xfId="2" applyFont="1" applyFill="1" applyBorder="1" applyAlignment="1">
      <alignment horizontal="left" vertical="center"/>
    </xf>
    <xf numFmtId="0" fontId="21" fillId="0" borderId="6" xfId="2" applyFont="1" applyFill="1" applyBorder="1" applyAlignment="1">
      <alignment horizontal="center" vertical="center"/>
    </xf>
    <xf numFmtId="0" fontId="22" fillId="0" borderId="90" xfId="2" applyFont="1" applyFill="1" applyBorder="1" applyAlignment="1">
      <alignment horizontal="left" vertical="center"/>
    </xf>
    <xf numFmtId="0" fontId="22" fillId="0" borderId="68" xfId="2" applyFont="1" applyFill="1" applyBorder="1" applyAlignment="1">
      <alignment horizontal="left" vertical="center"/>
    </xf>
    <xf numFmtId="0" fontId="22" fillId="0" borderId="69" xfId="2" applyFont="1" applyFill="1" applyBorder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0" fontId="23" fillId="0" borderId="71" xfId="2" applyFont="1" applyFill="1" applyBorder="1">
      <alignment vertical="center"/>
    </xf>
    <xf numFmtId="0" fontId="24" fillId="0" borderId="115" xfId="2" applyFont="1" applyFill="1" applyBorder="1" applyAlignment="1">
      <alignment horizontal="center" vertical="center"/>
    </xf>
    <xf numFmtId="0" fontId="24" fillId="0" borderId="86" xfId="2" applyFont="1" applyFill="1" applyBorder="1" applyAlignment="1">
      <alignment horizontal="center" vertical="center"/>
    </xf>
    <xf numFmtId="0" fontId="24" fillId="0" borderId="84" xfId="2" applyFont="1" applyFill="1" applyBorder="1" applyAlignment="1">
      <alignment horizontal="center" vertical="center"/>
    </xf>
    <xf numFmtId="0" fontId="24" fillId="0" borderId="66" xfId="2" applyFont="1" applyFill="1" applyBorder="1" applyAlignment="1">
      <alignment horizontal="center" vertical="center"/>
    </xf>
    <xf numFmtId="0" fontId="24" fillId="0" borderId="50" xfId="2" applyFont="1" applyFill="1" applyBorder="1" applyAlignment="1">
      <alignment horizontal="center" vertical="center"/>
    </xf>
    <xf numFmtId="0" fontId="24" fillId="0" borderId="83" xfId="2" applyFont="1" applyFill="1" applyBorder="1" applyAlignment="1">
      <alignment horizontal="center" vertical="center"/>
    </xf>
    <xf numFmtId="0" fontId="24" fillId="0" borderId="67" xfId="2" applyFont="1" applyFill="1" applyBorder="1" applyAlignment="1">
      <alignment horizontal="center" vertical="center"/>
    </xf>
    <xf numFmtId="0" fontId="24" fillId="0" borderId="68" xfId="2" applyFont="1" applyFill="1" applyBorder="1" applyAlignment="1">
      <alignment horizontal="center" vertical="center"/>
    </xf>
    <xf numFmtId="0" fontId="23" fillId="0" borderId="69" xfId="2" applyFont="1" applyFill="1" applyBorder="1">
      <alignment vertical="center"/>
    </xf>
    <xf numFmtId="0" fontId="24" fillId="0" borderId="51" xfId="2" applyFont="1" applyFill="1" applyBorder="1" applyAlignment="1">
      <alignment horizontal="center" vertical="center"/>
    </xf>
    <xf numFmtId="0" fontId="24" fillId="0" borderId="52" xfId="2" applyFont="1" applyFill="1" applyBorder="1" applyAlignment="1">
      <alignment horizontal="center" vertical="center"/>
    </xf>
    <xf numFmtId="0" fontId="23" fillId="0" borderId="95" xfId="2" applyFont="1" applyFill="1" applyBorder="1">
      <alignment vertical="center"/>
    </xf>
    <xf numFmtId="0" fontId="24" fillId="0" borderId="96" xfId="2" applyFont="1" applyFill="1" applyBorder="1" applyAlignment="1">
      <alignment horizontal="center" vertical="center"/>
    </xf>
    <xf numFmtId="0" fontId="24" fillId="0" borderId="53" xfId="2" applyFont="1" applyFill="1" applyBorder="1" applyAlignment="1">
      <alignment horizontal="center" vertical="center"/>
    </xf>
    <xf numFmtId="0" fontId="24" fillId="0" borderId="14" xfId="2" applyFont="1" applyFill="1" applyBorder="1" applyAlignment="1">
      <alignment horizontal="center" vertical="center"/>
    </xf>
    <xf numFmtId="0" fontId="24" fillId="0" borderId="89" xfId="2" applyFont="1" applyFill="1" applyBorder="1" applyAlignment="1">
      <alignment horizontal="left" vertical="center"/>
    </xf>
    <xf numFmtId="0" fontId="24" fillId="0" borderId="23" xfId="2" applyFont="1" applyFill="1" applyBorder="1" applyAlignment="1">
      <alignment horizontal="left" vertical="center"/>
    </xf>
    <xf numFmtId="0" fontId="24" fillId="0" borderId="3" xfId="2" applyFont="1" applyFill="1" applyBorder="1" applyAlignment="1">
      <alignment horizontal="left" vertical="center"/>
    </xf>
    <xf numFmtId="0" fontId="21" fillId="0" borderId="83" xfId="2" applyFont="1" applyFill="1" applyBorder="1" applyAlignment="1">
      <alignment horizontal="left" vertical="center"/>
    </xf>
    <xf numFmtId="0" fontId="9" fillId="0" borderId="70" xfId="2" applyFont="1" applyBorder="1" applyAlignment="1">
      <alignment horizontal="center" vertical="center"/>
    </xf>
    <xf numFmtId="0" fontId="9" fillId="0" borderId="82" xfId="2" applyFont="1" applyBorder="1" applyAlignment="1">
      <alignment horizontal="center" vertical="center"/>
    </xf>
    <xf numFmtId="0" fontId="9" fillId="0" borderId="29" xfId="2" applyFont="1" applyBorder="1" applyAlignment="1">
      <alignment horizontal="center" vertical="center" shrinkToFit="1"/>
    </xf>
    <xf numFmtId="0" fontId="9" fillId="0" borderId="17" xfId="2" applyFont="1" applyBorder="1" applyAlignment="1">
      <alignment horizontal="center" vertical="center" shrinkToFit="1"/>
    </xf>
    <xf numFmtId="3" fontId="9" fillId="0" borderId="4" xfId="2" applyNumberFormat="1" applyFont="1" applyFill="1" applyBorder="1" applyAlignment="1">
      <alignment horizontal="left" vertical="center" shrinkToFit="1"/>
    </xf>
    <xf numFmtId="3" fontId="9" fillId="0" borderId="23" xfId="2" applyNumberFormat="1" applyFont="1" applyFill="1" applyBorder="1" applyAlignment="1">
      <alignment horizontal="left" vertical="center" shrinkToFit="1"/>
    </xf>
    <xf numFmtId="3" fontId="9" fillId="0" borderId="73" xfId="2" applyNumberFormat="1" applyFont="1" applyFill="1" applyBorder="1" applyAlignment="1">
      <alignment horizontal="left" vertical="center" shrinkToFit="1"/>
    </xf>
    <xf numFmtId="0" fontId="9" fillId="0" borderId="97" xfId="2" applyFont="1" applyBorder="1" applyAlignment="1">
      <alignment horizontal="center" vertical="center"/>
    </xf>
    <xf numFmtId="0" fontId="9" fillId="0" borderId="59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3" fontId="9" fillId="0" borderId="4" xfId="2" applyNumberFormat="1" applyFont="1" applyBorder="1" applyAlignment="1">
      <alignment horizontal="left" vertical="center" shrinkToFit="1"/>
    </xf>
    <xf numFmtId="3" fontId="9" fillId="0" borderId="23" xfId="2" applyNumberFormat="1" applyFont="1" applyBorder="1" applyAlignment="1">
      <alignment horizontal="left" vertical="center" shrinkToFit="1"/>
    </xf>
    <xf numFmtId="3" fontId="9" fillId="0" borderId="73" xfId="2" applyNumberFormat="1" applyFont="1" applyBorder="1" applyAlignment="1">
      <alignment horizontal="left" vertical="center" shrinkToFit="1"/>
    </xf>
    <xf numFmtId="0" fontId="9" fillId="0" borderId="75" xfId="2" applyFont="1" applyBorder="1" applyAlignment="1">
      <alignment horizontal="center" vertical="center"/>
    </xf>
    <xf numFmtId="0" fontId="9" fillId="0" borderId="65" xfId="2" applyFont="1" applyBorder="1" applyAlignment="1">
      <alignment horizontal="center" vertical="center"/>
    </xf>
    <xf numFmtId="0" fontId="15" fillId="0" borderId="90" xfId="2" applyFont="1" applyBorder="1" applyAlignment="1">
      <alignment horizontal="left" vertical="center"/>
    </xf>
    <xf numFmtId="0" fontId="15" fillId="0" borderId="68" xfId="2" applyFont="1" applyBorder="1" applyAlignment="1">
      <alignment horizontal="left" vertical="center"/>
    </xf>
    <xf numFmtId="0" fontId="15" fillId="0" borderId="69" xfId="2" applyFont="1" applyBorder="1" applyAlignment="1">
      <alignment horizontal="left" vertical="center"/>
    </xf>
    <xf numFmtId="0" fontId="8" fillId="0" borderId="104" xfId="2" applyFont="1" applyBorder="1" applyAlignment="1">
      <alignment horizontal="center" vertical="center"/>
    </xf>
    <xf numFmtId="0" fontId="8" fillId="0" borderId="64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0" fontId="8" fillId="0" borderId="105" xfId="2" applyFont="1" applyBorder="1" applyAlignment="1">
      <alignment horizontal="center" vertical="center"/>
    </xf>
    <xf numFmtId="0" fontId="9" fillId="0" borderId="106" xfId="2" applyFont="1" applyBorder="1" applyAlignment="1">
      <alignment horizontal="center" vertical="center"/>
    </xf>
    <xf numFmtId="0" fontId="9" fillId="0" borderId="63" xfId="2" applyFont="1" applyBorder="1" applyAlignment="1">
      <alignment horizontal="center" vertical="center"/>
    </xf>
    <xf numFmtId="0" fontId="9" fillId="0" borderId="17" xfId="2" applyFont="1" applyBorder="1" applyAlignment="1">
      <alignment horizontal="center" vertical="center"/>
    </xf>
    <xf numFmtId="0" fontId="9" fillId="0" borderId="29" xfId="2" applyFont="1" applyBorder="1" applyAlignment="1">
      <alignment horizontal="center" vertical="center"/>
    </xf>
    <xf numFmtId="0" fontId="9" fillId="0" borderId="109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 shrinkToFit="1"/>
    </xf>
    <xf numFmtId="0" fontId="9" fillId="0" borderId="35" xfId="2" applyFont="1" applyBorder="1" applyAlignment="1">
      <alignment horizontal="center" vertical="center" shrinkToFit="1"/>
    </xf>
    <xf numFmtId="3" fontId="9" fillId="0" borderId="54" xfId="2" applyNumberFormat="1" applyFont="1" applyBorder="1" applyAlignment="1">
      <alignment horizontal="left" vertical="center"/>
    </xf>
    <xf numFmtId="3" fontId="9" fillId="0" borderId="28" xfId="2" applyNumberFormat="1" applyFont="1" applyBorder="1" applyAlignment="1">
      <alignment horizontal="left" vertical="center"/>
    </xf>
    <xf numFmtId="3" fontId="9" fillId="0" borderId="110" xfId="2" applyNumberFormat="1" applyFont="1" applyBorder="1" applyAlignment="1">
      <alignment horizontal="left" vertical="center"/>
    </xf>
    <xf numFmtId="0" fontId="8" fillId="0" borderId="88" xfId="2" applyFont="1" applyBorder="1">
      <alignment vertical="center"/>
    </xf>
    <xf numFmtId="0" fontId="8" fillId="0" borderId="0" xfId="2" applyFont="1" applyBorder="1">
      <alignment vertical="center"/>
    </xf>
    <xf numFmtId="0" fontId="8" fillId="0" borderId="71" xfId="2" applyFont="1" applyBorder="1">
      <alignment vertical="center"/>
    </xf>
    <xf numFmtId="0" fontId="8" fillId="0" borderId="119" xfId="2" applyFont="1" applyBorder="1" applyAlignment="1">
      <alignment horizontal="center" vertical="center"/>
    </xf>
    <xf numFmtId="0" fontId="9" fillId="0" borderId="32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/>
    </xf>
    <xf numFmtId="0" fontId="9" fillId="0" borderId="23" xfId="2" applyFont="1" applyFill="1" applyBorder="1" applyAlignment="1">
      <alignment horizontal="left" vertical="center" shrinkToFit="1"/>
    </xf>
    <xf numFmtId="0" fontId="9" fillId="0" borderId="73" xfId="2" applyFont="1" applyFill="1" applyBorder="1" applyAlignment="1">
      <alignment horizontal="left" vertical="center" shrinkToFit="1"/>
    </xf>
    <xf numFmtId="0" fontId="9" fillId="0" borderId="76" xfId="2" applyFont="1" applyBorder="1" applyAlignment="1">
      <alignment horizontal="center" vertical="center"/>
    </xf>
    <xf numFmtId="3" fontId="9" fillId="0" borderId="99" xfId="2" applyNumberFormat="1" applyFont="1" applyBorder="1" applyAlignment="1">
      <alignment vertical="center" shrinkToFit="1"/>
    </xf>
    <xf numFmtId="3" fontId="9" fillId="0" borderId="100" xfId="2" applyNumberFormat="1" applyFont="1" applyBorder="1" applyAlignment="1">
      <alignment vertical="center" shrinkToFit="1"/>
    </xf>
    <xf numFmtId="3" fontId="9" fillId="0" borderId="101" xfId="2" applyNumberFormat="1" applyFont="1" applyBorder="1" applyAlignment="1">
      <alignment vertical="center" shrinkToFit="1"/>
    </xf>
    <xf numFmtId="0" fontId="9" fillId="0" borderId="120" xfId="2" applyFont="1" applyFill="1" applyBorder="1" applyAlignment="1">
      <alignment horizontal="center" vertical="center"/>
    </xf>
    <xf numFmtId="0" fontId="9" fillId="0" borderId="16" xfId="2" applyFont="1" applyFill="1" applyBorder="1" applyAlignment="1">
      <alignment horizontal="center" vertical="center"/>
    </xf>
    <xf numFmtId="0" fontId="9" fillId="0" borderId="77" xfId="2" applyFont="1" applyBorder="1" applyAlignment="1">
      <alignment horizontal="center" vertical="center"/>
    </xf>
    <xf numFmtId="3" fontId="9" fillId="0" borderId="99" xfId="2" applyNumberFormat="1" applyFont="1" applyBorder="1" applyAlignment="1">
      <alignment horizontal="left" vertical="center"/>
    </xf>
    <xf numFmtId="3" fontId="9" fillId="0" borderId="100" xfId="2" applyNumberFormat="1" applyFont="1" applyBorder="1" applyAlignment="1">
      <alignment horizontal="left" vertical="center"/>
    </xf>
    <xf numFmtId="3" fontId="9" fillId="0" borderId="101" xfId="2" applyNumberFormat="1" applyFont="1" applyBorder="1" applyAlignment="1">
      <alignment horizontal="left" vertical="center"/>
    </xf>
    <xf numFmtId="0" fontId="9" fillId="0" borderId="22" xfId="2" applyFont="1" applyBorder="1" applyAlignment="1">
      <alignment horizontal="center" vertical="center"/>
    </xf>
    <xf numFmtId="0" fontId="9" fillId="0" borderId="111" xfId="2" applyFont="1" applyBorder="1" applyAlignment="1">
      <alignment horizontal="center" vertical="center"/>
    </xf>
    <xf numFmtId="0" fontId="9" fillId="0" borderId="25" xfId="2" applyFont="1" applyBorder="1" applyAlignment="1">
      <alignment horizontal="center" vertical="center"/>
    </xf>
    <xf numFmtId="3" fontId="9" fillId="0" borderId="5" xfId="2" applyNumberFormat="1" applyFont="1" applyBorder="1">
      <alignment vertical="center"/>
    </xf>
    <xf numFmtId="3" fontId="9" fillId="0" borderId="108" xfId="2" applyNumberFormat="1" applyFont="1" applyBorder="1">
      <alignment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tabSelected="1" view="pageBreakPreview" topLeftCell="A4" zoomScale="75" zoomScaleSheetLayoutView="75" workbookViewId="0">
      <selection activeCell="A7" sqref="A7"/>
    </sheetView>
  </sheetViews>
  <sheetFormatPr defaultRowHeight="13.5" x14ac:dyDescent="0.15"/>
  <cols>
    <col min="1" max="1" width="121.44140625" customWidth="1"/>
    <col min="2" max="3" width="0" hidden="1" customWidth="1"/>
    <col min="4" max="4" width="0.33203125" customWidth="1"/>
    <col min="5" max="5" width="8.88671875" customWidth="1"/>
  </cols>
  <sheetData>
    <row r="1" spans="1:1" ht="84.75" customHeight="1" x14ac:dyDescent="0.15">
      <c r="A1" s="1"/>
    </row>
    <row r="2" spans="1:1" ht="30" customHeight="1" x14ac:dyDescent="0.15">
      <c r="A2" s="36" t="s">
        <v>203</v>
      </c>
    </row>
    <row r="3" spans="1:1" ht="30" customHeight="1" x14ac:dyDescent="0.4">
      <c r="A3" s="37" t="s">
        <v>237</v>
      </c>
    </row>
    <row r="4" spans="1:1" ht="30" customHeight="1" x14ac:dyDescent="0.15">
      <c r="A4" s="2"/>
    </row>
    <row r="5" spans="1:1" ht="30" customHeight="1" x14ac:dyDescent="0.3">
      <c r="A5" s="13"/>
    </row>
    <row r="6" spans="1:1" ht="231" customHeight="1" x14ac:dyDescent="0.15">
      <c r="A6" s="107" t="s">
        <v>340</v>
      </c>
    </row>
    <row r="7" spans="1:1" ht="217.5" customHeight="1" x14ac:dyDescent="0.15">
      <c r="A7" s="2"/>
    </row>
    <row r="8" spans="1:1" ht="30" customHeight="1" x14ac:dyDescent="0.15">
      <c r="A8" s="3" t="s">
        <v>74</v>
      </c>
    </row>
    <row r="9" spans="1:1" ht="30" customHeight="1" x14ac:dyDescent="0.15">
      <c r="A9" s="4" t="s">
        <v>181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  <row r="70" spans="1:17" x14ac:dyDescent="0.15">
      <c r="A70" s="525" t="s">
        <v>17</v>
      </c>
      <c r="B70" s="525"/>
      <c r="C70" s="525"/>
      <c r="D70" s="135">
        <f>D71</f>
        <v>58451680</v>
      </c>
      <c r="E70" s="135">
        <f>E71</f>
        <v>35641200</v>
      </c>
      <c r="F70" s="112">
        <f t="shared" ref="F70:F72" si="0">E70-D70</f>
        <v>-22810480</v>
      </c>
      <c r="G70" s="134">
        <f>E70/D70*100</f>
        <v>60.975492919963983</v>
      </c>
      <c r="H70" s="191"/>
      <c r="I70" s="192"/>
      <c r="J70" s="193"/>
      <c r="K70" s="192"/>
      <c r="L70" s="192"/>
      <c r="M70" s="193"/>
      <c r="N70" s="192"/>
      <c r="O70" s="192"/>
      <c r="P70" s="194"/>
      <c r="Q70" s="195"/>
    </row>
    <row r="71" spans="1:17" x14ac:dyDescent="0.15">
      <c r="A71" s="122"/>
      <c r="B71" s="526" t="s">
        <v>87</v>
      </c>
      <c r="C71" s="526"/>
      <c r="D71" s="124">
        <f>D72</f>
        <v>58451680</v>
      </c>
      <c r="E71" s="124">
        <f>E72</f>
        <v>35641200</v>
      </c>
      <c r="F71" s="113">
        <f t="shared" si="0"/>
        <v>-22810480</v>
      </c>
      <c r="G71" s="130">
        <f>E71/D71*100</f>
        <v>60.975492919963983</v>
      </c>
      <c r="H71" s="191"/>
      <c r="I71" s="196"/>
      <c r="J71" s="197"/>
      <c r="K71" s="196"/>
      <c r="L71" s="196"/>
      <c r="M71" s="197"/>
      <c r="N71" s="196"/>
      <c r="O71" s="192"/>
      <c r="P71" s="194"/>
      <c r="Q71" s="198"/>
    </row>
    <row r="72" spans="1:17" x14ac:dyDescent="0.15">
      <c r="A72" s="122"/>
      <c r="B72" s="123"/>
      <c r="C72" s="114" t="s">
        <v>88</v>
      </c>
      <c r="D72" s="115">
        <v>58451680</v>
      </c>
      <c r="E72" s="115">
        <f>Q72</f>
        <v>35641200</v>
      </c>
      <c r="F72" s="116">
        <f t="shared" si="0"/>
        <v>-22810480</v>
      </c>
      <c r="G72" s="117">
        <f>E72/D72*100</f>
        <v>60.975492919963983</v>
      </c>
      <c r="H72" s="119" t="s">
        <v>88</v>
      </c>
      <c r="I72" s="166"/>
      <c r="J72" s="166"/>
      <c r="K72" s="166"/>
      <c r="L72" s="166"/>
      <c r="M72" s="166"/>
      <c r="N72" s="166"/>
      <c r="O72" s="166"/>
      <c r="P72" s="174"/>
      <c r="Q72" s="175">
        <f>SUM(Q73+Q78+Q83+Q91+Q92+Q95+Q105+Q109)</f>
        <v>35641200</v>
      </c>
    </row>
    <row r="73" spans="1:17" x14ac:dyDescent="0.15">
      <c r="A73" s="122"/>
      <c r="B73" s="123"/>
      <c r="C73" s="114"/>
      <c r="D73" s="118"/>
      <c r="E73" s="199"/>
      <c r="F73" s="120"/>
      <c r="G73" s="125"/>
      <c r="H73" s="119" t="s">
        <v>134</v>
      </c>
      <c r="I73" s="166"/>
      <c r="J73" s="166"/>
      <c r="K73" s="166"/>
      <c r="L73" s="166"/>
      <c r="M73" s="166"/>
      <c r="N73" s="166"/>
      <c r="O73" s="166"/>
      <c r="P73" s="174"/>
      <c r="Q73" s="175">
        <f>Q74+Q75+Q76+Q77</f>
        <v>0</v>
      </c>
    </row>
    <row r="74" spans="1:17" x14ac:dyDescent="0.15">
      <c r="A74" s="122"/>
      <c r="B74" s="123"/>
      <c r="C74" s="114"/>
      <c r="D74" s="118"/>
      <c r="E74" s="199"/>
      <c r="F74" s="120"/>
      <c r="G74" s="125"/>
      <c r="H74" s="119" t="s">
        <v>135</v>
      </c>
      <c r="I74" s="166">
        <v>0</v>
      </c>
      <c r="J74" s="166" t="s">
        <v>5</v>
      </c>
      <c r="K74" s="166" t="s">
        <v>13</v>
      </c>
      <c r="L74" s="166">
        <v>0</v>
      </c>
      <c r="M74" s="166" t="s">
        <v>124</v>
      </c>
      <c r="N74" s="166"/>
      <c r="O74" s="166"/>
      <c r="P74" s="174"/>
      <c r="Q74" s="175">
        <f>I74*L74</f>
        <v>0</v>
      </c>
    </row>
    <row r="75" spans="1:17" x14ac:dyDescent="0.15">
      <c r="A75" s="122"/>
      <c r="B75" s="123"/>
      <c r="C75" s="114"/>
      <c r="D75" s="118"/>
      <c r="E75" s="199"/>
      <c r="F75" s="120"/>
      <c r="G75" s="125"/>
      <c r="H75" s="119" t="s">
        <v>136</v>
      </c>
      <c r="I75" s="166">
        <v>0</v>
      </c>
      <c r="J75" s="166" t="s">
        <v>5</v>
      </c>
      <c r="K75" s="166" t="s">
        <v>13</v>
      </c>
      <c r="L75" s="166">
        <v>0</v>
      </c>
      <c r="M75" s="166" t="s">
        <v>124</v>
      </c>
      <c r="N75" s="166"/>
      <c r="O75" s="166"/>
      <c r="P75" s="174"/>
      <c r="Q75" s="175">
        <f>I75*L75</f>
        <v>0</v>
      </c>
    </row>
    <row r="76" spans="1:17" x14ac:dyDescent="0.15">
      <c r="A76" s="122"/>
      <c r="B76" s="123"/>
      <c r="C76" s="114"/>
      <c r="D76" s="118"/>
      <c r="E76" s="199"/>
      <c r="F76" s="120"/>
      <c r="G76" s="125"/>
      <c r="H76" s="119" t="s">
        <v>137</v>
      </c>
      <c r="I76" s="166">
        <v>0</v>
      </c>
      <c r="J76" s="166" t="s">
        <v>5</v>
      </c>
      <c r="K76" s="166" t="s">
        <v>13</v>
      </c>
      <c r="L76" s="166">
        <v>0</v>
      </c>
      <c r="M76" s="166" t="s">
        <v>124</v>
      </c>
      <c r="N76" s="166"/>
      <c r="O76" s="166"/>
      <c r="P76" s="174"/>
      <c r="Q76" s="175">
        <f>I76*L76</f>
        <v>0</v>
      </c>
    </row>
    <row r="77" spans="1:17" x14ac:dyDescent="0.15">
      <c r="A77" s="122"/>
      <c r="B77" s="123"/>
      <c r="C77" s="114"/>
      <c r="D77" s="118"/>
      <c r="E77" s="199"/>
      <c r="F77" s="120"/>
      <c r="G77" s="125"/>
      <c r="H77" s="119" t="s">
        <v>148</v>
      </c>
      <c r="I77" s="166">
        <v>0</v>
      </c>
      <c r="J77" s="166" t="s">
        <v>5</v>
      </c>
      <c r="K77" s="166" t="s">
        <v>13</v>
      </c>
      <c r="L77" s="166">
        <v>0</v>
      </c>
      <c r="M77" s="166" t="s">
        <v>108</v>
      </c>
      <c r="N77" s="166"/>
      <c r="O77" s="166"/>
      <c r="P77" s="174"/>
      <c r="Q77" s="175">
        <f>I77*L77</f>
        <v>0</v>
      </c>
    </row>
    <row r="78" spans="1:17" s="189" customFormat="1" x14ac:dyDescent="0.15">
      <c r="A78" s="176"/>
      <c r="B78" s="177"/>
      <c r="C78" s="178"/>
      <c r="D78" s="179"/>
      <c r="E78" s="200"/>
      <c r="F78" s="180"/>
      <c r="G78" s="181"/>
      <c r="H78" s="182" t="s">
        <v>123</v>
      </c>
      <c r="I78" s="201"/>
      <c r="J78" s="201"/>
      <c r="K78" s="201"/>
      <c r="L78" s="201"/>
      <c r="M78" s="201"/>
      <c r="N78" s="201"/>
      <c r="O78" s="201"/>
      <c r="P78" s="202"/>
      <c r="Q78" s="183">
        <f>SUM(Q79:Q82)</f>
        <v>23796000</v>
      </c>
    </row>
    <row r="79" spans="1:17" s="189" customFormat="1" x14ac:dyDescent="0.15">
      <c r="A79" s="176"/>
      <c r="B79" s="177"/>
      <c r="C79" s="178"/>
      <c r="D79" s="179"/>
      <c r="E79" s="200"/>
      <c r="F79" s="180"/>
      <c r="G79" s="186"/>
      <c r="H79" s="190" t="s">
        <v>210</v>
      </c>
      <c r="I79" s="201">
        <v>5000</v>
      </c>
      <c r="J79" s="201" t="s">
        <v>5</v>
      </c>
      <c r="K79" s="201" t="s">
        <v>13</v>
      </c>
      <c r="L79" s="187">
        <v>12</v>
      </c>
      <c r="M79" s="187" t="s">
        <v>108</v>
      </c>
      <c r="N79" s="201" t="s">
        <v>13</v>
      </c>
      <c r="O79" s="201">
        <v>12</v>
      </c>
      <c r="P79" s="202" t="s">
        <v>175</v>
      </c>
      <c r="Q79" s="183">
        <f>I79*L79*O79</f>
        <v>720000</v>
      </c>
    </row>
    <row r="80" spans="1:17" s="189" customFormat="1" x14ac:dyDescent="0.15">
      <c r="A80" s="176"/>
      <c r="B80" s="177"/>
      <c r="C80" s="178"/>
      <c r="D80" s="179"/>
      <c r="E80" s="200"/>
      <c r="F80" s="180"/>
      <c r="G80" s="186"/>
      <c r="H80" s="190" t="s">
        <v>211</v>
      </c>
      <c r="I80" s="201">
        <v>4200</v>
      </c>
      <c r="J80" s="201" t="s">
        <v>5</v>
      </c>
      <c r="K80" s="201" t="s">
        <v>13</v>
      </c>
      <c r="L80" s="201">
        <v>40</v>
      </c>
      <c r="M80" s="202" t="s">
        <v>98</v>
      </c>
      <c r="N80" s="201" t="s">
        <v>13</v>
      </c>
      <c r="O80" s="201">
        <v>57</v>
      </c>
      <c r="P80" s="202" t="s">
        <v>108</v>
      </c>
      <c r="Q80" s="183">
        <f>I80*L80*O80</f>
        <v>9576000</v>
      </c>
    </row>
    <row r="81" spans="1:17" s="189" customFormat="1" x14ac:dyDescent="0.15">
      <c r="A81" s="176"/>
      <c r="B81" s="177"/>
      <c r="C81" s="178"/>
      <c r="D81" s="179"/>
      <c r="E81" s="200"/>
      <c r="F81" s="180"/>
      <c r="G81" s="186"/>
      <c r="H81" s="190" t="s">
        <v>212</v>
      </c>
      <c r="I81" s="201">
        <v>750000</v>
      </c>
      <c r="J81" s="201" t="s">
        <v>5</v>
      </c>
      <c r="K81" s="201" t="s">
        <v>13</v>
      </c>
      <c r="L81" s="201">
        <v>2</v>
      </c>
      <c r="M81" s="202" t="s">
        <v>98</v>
      </c>
      <c r="N81" s="201"/>
      <c r="O81" s="201"/>
      <c r="P81" s="202"/>
      <c r="Q81" s="183">
        <f t="shared" ref="Q81" si="1">I81*L81</f>
        <v>1500000</v>
      </c>
    </row>
    <row r="82" spans="1:17" s="189" customFormat="1" x14ac:dyDescent="0.15">
      <c r="A82" s="176"/>
      <c r="B82" s="177"/>
      <c r="C82" s="178"/>
      <c r="D82" s="179"/>
      <c r="E82" s="200"/>
      <c r="F82" s="180"/>
      <c r="G82" s="186"/>
      <c r="H82" s="182" t="s">
        <v>213</v>
      </c>
      <c r="I82" s="201">
        <v>100000</v>
      </c>
      <c r="J82" s="201" t="s">
        <v>100</v>
      </c>
      <c r="K82" s="201" t="s">
        <v>144</v>
      </c>
      <c r="L82" s="201">
        <v>6</v>
      </c>
      <c r="M82" s="201" t="s">
        <v>175</v>
      </c>
      <c r="N82" s="201" t="s">
        <v>144</v>
      </c>
      <c r="O82" s="201">
        <v>20</v>
      </c>
      <c r="P82" s="202" t="s">
        <v>108</v>
      </c>
      <c r="Q82" s="183">
        <f>I82*L82*O82</f>
        <v>12000000</v>
      </c>
    </row>
    <row r="83" spans="1:17" x14ac:dyDescent="0.15">
      <c r="A83" s="122"/>
      <c r="B83" s="123"/>
      <c r="C83" s="114"/>
      <c r="D83" s="118"/>
      <c r="E83" s="203"/>
      <c r="F83" s="120"/>
      <c r="G83" s="121"/>
      <c r="H83" s="119" t="s">
        <v>125</v>
      </c>
      <c r="I83" s="166"/>
      <c r="J83" s="166"/>
      <c r="K83" s="166"/>
      <c r="L83" s="166"/>
      <c r="M83" s="166"/>
      <c r="N83" s="166"/>
      <c r="O83" s="166"/>
      <c r="P83" s="174"/>
      <c r="Q83" s="175">
        <f>SUM(Q84:Q89)</f>
        <v>2400000</v>
      </c>
    </row>
    <row r="84" spans="1:17" x14ac:dyDescent="0.15">
      <c r="A84" s="176"/>
      <c r="B84" s="177"/>
      <c r="C84" s="178"/>
      <c r="D84" s="179"/>
      <c r="E84" s="179"/>
      <c r="F84" s="180"/>
      <c r="G84" s="204"/>
      <c r="H84" s="182" t="s">
        <v>155</v>
      </c>
      <c r="I84" s="201">
        <v>100000</v>
      </c>
      <c r="J84" s="201" t="s">
        <v>5</v>
      </c>
      <c r="K84" s="201" t="s">
        <v>13</v>
      </c>
      <c r="L84" s="201">
        <v>1</v>
      </c>
      <c r="M84" s="201" t="s">
        <v>122</v>
      </c>
      <c r="N84" s="201" t="s">
        <v>144</v>
      </c>
      <c r="O84" s="201">
        <v>12</v>
      </c>
      <c r="P84" s="202" t="s">
        <v>124</v>
      </c>
      <c r="Q84" s="183">
        <f>I84*L84*O84</f>
        <v>1200000</v>
      </c>
    </row>
    <row r="85" spans="1:17" x14ac:dyDescent="0.15">
      <c r="A85" s="122"/>
      <c r="B85" s="123"/>
      <c r="C85" s="114"/>
      <c r="D85" s="118"/>
      <c r="E85" s="118"/>
      <c r="F85" s="120"/>
      <c r="G85" s="125"/>
      <c r="H85" s="119" t="s">
        <v>176</v>
      </c>
      <c r="I85" s="166">
        <v>0</v>
      </c>
      <c r="J85" s="166" t="s">
        <v>5</v>
      </c>
      <c r="K85" s="166" t="s">
        <v>13</v>
      </c>
      <c r="L85" s="166">
        <v>0</v>
      </c>
      <c r="M85" s="166" t="s">
        <v>122</v>
      </c>
      <c r="N85" s="166" t="s">
        <v>144</v>
      </c>
      <c r="O85" s="166">
        <v>0</v>
      </c>
      <c r="P85" s="174" t="s">
        <v>124</v>
      </c>
      <c r="Q85" s="175">
        <f t="shared" ref="Q85:Q87" si="2">I85*L85*O85</f>
        <v>0</v>
      </c>
    </row>
    <row r="86" spans="1:17" x14ac:dyDescent="0.15">
      <c r="A86" s="122"/>
      <c r="B86" s="123"/>
      <c r="C86" s="114"/>
      <c r="D86" s="118"/>
      <c r="E86" s="118"/>
      <c r="F86" s="120"/>
      <c r="G86" s="170"/>
      <c r="H86" s="119" t="s">
        <v>167</v>
      </c>
      <c r="I86" s="166">
        <v>0</v>
      </c>
      <c r="J86" s="166" t="s">
        <v>5</v>
      </c>
      <c r="K86" s="166" t="s">
        <v>13</v>
      </c>
      <c r="L86" s="166">
        <v>0</v>
      </c>
      <c r="M86" s="166" t="s">
        <v>108</v>
      </c>
      <c r="N86" s="166" t="s">
        <v>13</v>
      </c>
      <c r="O86" s="166">
        <v>0</v>
      </c>
      <c r="P86" s="174" t="s">
        <v>175</v>
      </c>
      <c r="Q86" s="175">
        <f t="shared" si="2"/>
        <v>0</v>
      </c>
    </row>
    <row r="87" spans="1:17" x14ac:dyDescent="0.15">
      <c r="A87" s="122"/>
      <c r="B87" s="123"/>
      <c r="C87" s="114"/>
      <c r="D87" s="118"/>
      <c r="E87" s="118"/>
      <c r="F87" s="120"/>
      <c r="G87" s="132"/>
      <c r="H87" s="119" t="s">
        <v>156</v>
      </c>
      <c r="I87" s="166">
        <v>0</v>
      </c>
      <c r="J87" s="166" t="s">
        <v>100</v>
      </c>
      <c r="K87" s="166" t="s">
        <v>144</v>
      </c>
      <c r="L87" s="166">
        <v>0</v>
      </c>
      <c r="M87" s="166" t="s">
        <v>122</v>
      </c>
      <c r="N87" s="166" t="s">
        <v>13</v>
      </c>
      <c r="O87" s="166">
        <v>0</v>
      </c>
      <c r="P87" s="174" t="s">
        <v>124</v>
      </c>
      <c r="Q87" s="175">
        <f t="shared" si="2"/>
        <v>0</v>
      </c>
    </row>
    <row r="88" spans="1:17" x14ac:dyDescent="0.15">
      <c r="A88" s="122"/>
      <c r="B88" s="123"/>
      <c r="C88" s="114"/>
      <c r="D88" s="118"/>
      <c r="E88" s="199"/>
      <c r="F88" s="120"/>
      <c r="G88" s="125"/>
      <c r="H88" s="119" t="s">
        <v>191</v>
      </c>
      <c r="I88" s="166">
        <v>0</v>
      </c>
      <c r="J88" s="166" t="s">
        <v>5</v>
      </c>
      <c r="K88" s="166" t="s">
        <v>144</v>
      </c>
      <c r="L88" s="166">
        <v>0</v>
      </c>
      <c r="M88" s="166" t="s">
        <v>122</v>
      </c>
      <c r="N88" s="166" t="s">
        <v>13</v>
      </c>
      <c r="O88" s="166">
        <v>0</v>
      </c>
      <c r="P88" s="174" t="s">
        <v>124</v>
      </c>
      <c r="Q88" s="175">
        <f>I88*L88*O88</f>
        <v>0</v>
      </c>
    </row>
    <row r="89" spans="1:17" x14ac:dyDescent="0.15">
      <c r="A89" s="176"/>
      <c r="B89" s="177"/>
      <c r="C89" s="178"/>
      <c r="D89" s="179"/>
      <c r="E89" s="205"/>
      <c r="F89" s="180"/>
      <c r="G89" s="206"/>
      <c r="H89" s="182" t="s">
        <v>214</v>
      </c>
      <c r="I89" s="201">
        <v>100000</v>
      </c>
      <c r="J89" s="201" t="s">
        <v>5</v>
      </c>
      <c r="K89" s="201" t="s">
        <v>13</v>
      </c>
      <c r="L89" s="201">
        <v>1</v>
      </c>
      <c r="M89" s="201" t="s">
        <v>122</v>
      </c>
      <c r="N89" s="201" t="s">
        <v>13</v>
      </c>
      <c r="O89" s="201">
        <v>12</v>
      </c>
      <c r="P89" s="202" t="s">
        <v>175</v>
      </c>
      <c r="Q89" s="183">
        <f t="shared" ref="Q89" si="3">I89*L89*O89</f>
        <v>1200000</v>
      </c>
    </row>
    <row r="90" spans="1:17" x14ac:dyDescent="0.15">
      <c r="A90" s="122"/>
      <c r="B90" s="123"/>
      <c r="C90" s="114"/>
      <c r="D90" s="118"/>
      <c r="E90" s="199"/>
      <c r="F90" s="120"/>
      <c r="G90" s="125"/>
      <c r="H90" s="119"/>
      <c r="I90" s="166"/>
      <c r="J90" s="166"/>
      <c r="K90" s="166"/>
      <c r="L90" s="166"/>
      <c r="M90" s="166"/>
      <c r="N90" s="166"/>
      <c r="O90" s="166"/>
      <c r="P90" s="174"/>
      <c r="Q90" s="175"/>
    </row>
    <row r="91" spans="1:17" x14ac:dyDescent="0.15">
      <c r="A91" s="122"/>
      <c r="B91" s="123"/>
      <c r="C91" s="114"/>
      <c r="D91" s="118"/>
      <c r="E91" s="199"/>
      <c r="F91" s="120"/>
      <c r="G91" s="132"/>
      <c r="H91" s="119" t="s">
        <v>164</v>
      </c>
      <c r="I91" s="166">
        <v>0</v>
      </c>
      <c r="J91" s="166" t="s">
        <v>100</v>
      </c>
      <c r="K91" s="166" t="s">
        <v>144</v>
      </c>
      <c r="L91" s="166">
        <v>10</v>
      </c>
      <c r="M91" s="166" t="s">
        <v>98</v>
      </c>
      <c r="N91" s="166" t="s">
        <v>13</v>
      </c>
      <c r="O91" s="166"/>
      <c r="P91" s="174"/>
      <c r="Q91" s="175">
        <f>I91*L91</f>
        <v>0</v>
      </c>
    </row>
    <row r="92" spans="1:17" x14ac:dyDescent="0.15">
      <c r="A92" s="122"/>
      <c r="B92" s="131"/>
      <c r="C92" s="114"/>
      <c r="D92" s="118"/>
      <c r="E92" s="118"/>
      <c r="F92" s="120"/>
      <c r="G92" s="125"/>
      <c r="H92" s="119" t="s">
        <v>152</v>
      </c>
      <c r="I92" s="166"/>
      <c r="J92" s="166"/>
      <c r="K92" s="166"/>
      <c r="L92" s="166"/>
      <c r="M92" s="166"/>
      <c r="N92" s="166"/>
      <c r="O92" s="166"/>
      <c r="P92" s="174"/>
      <c r="Q92" s="175">
        <f>Q93+Q94</f>
        <v>400000</v>
      </c>
    </row>
    <row r="93" spans="1:17" x14ac:dyDescent="0.15">
      <c r="A93" s="122"/>
      <c r="B93" s="123"/>
      <c r="C93" s="114"/>
      <c r="D93" s="118"/>
      <c r="E93" s="199"/>
      <c r="F93" s="120"/>
      <c r="G93" s="125"/>
      <c r="H93" s="119" t="s">
        <v>153</v>
      </c>
      <c r="I93" s="166">
        <v>0</v>
      </c>
      <c r="J93" s="166" t="s">
        <v>5</v>
      </c>
      <c r="K93" s="166" t="s">
        <v>13</v>
      </c>
      <c r="L93" s="166">
        <v>0</v>
      </c>
      <c r="M93" s="166" t="s">
        <v>108</v>
      </c>
      <c r="N93" s="166" t="s">
        <v>13</v>
      </c>
      <c r="O93" s="166">
        <v>0</v>
      </c>
      <c r="P93" s="174" t="s">
        <v>98</v>
      </c>
      <c r="Q93" s="175">
        <f>I93*L93*O93</f>
        <v>0</v>
      </c>
    </row>
    <row r="94" spans="1:17" x14ac:dyDescent="0.15">
      <c r="A94" s="122"/>
      <c r="B94" s="123"/>
      <c r="C94" s="114"/>
      <c r="D94" s="118"/>
      <c r="E94" s="199"/>
      <c r="F94" s="120"/>
      <c r="G94" s="125"/>
      <c r="H94" s="119" t="s">
        <v>154</v>
      </c>
      <c r="I94" s="166">
        <v>10000</v>
      </c>
      <c r="J94" s="166" t="s">
        <v>5</v>
      </c>
      <c r="K94" s="166" t="s">
        <v>13</v>
      </c>
      <c r="L94" s="166">
        <v>10</v>
      </c>
      <c r="M94" s="166" t="s">
        <v>108</v>
      </c>
      <c r="N94" s="166" t="s">
        <v>13</v>
      </c>
      <c r="O94" s="166">
        <v>4</v>
      </c>
      <c r="P94" s="174" t="s">
        <v>98</v>
      </c>
      <c r="Q94" s="175">
        <f>I94*L94*O94</f>
        <v>400000</v>
      </c>
    </row>
    <row r="95" spans="1:17" x14ac:dyDescent="0.15">
      <c r="A95" s="122"/>
      <c r="B95" s="123"/>
      <c r="C95" s="114"/>
      <c r="D95" s="118"/>
      <c r="E95" s="203"/>
      <c r="F95" s="120"/>
      <c r="G95" s="121"/>
      <c r="H95" s="119" t="s">
        <v>126</v>
      </c>
      <c r="I95" s="166"/>
      <c r="J95" s="166"/>
      <c r="K95" s="166"/>
      <c r="L95" s="166"/>
      <c r="M95" s="166"/>
      <c r="N95" s="166"/>
      <c r="O95" s="166"/>
      <c r="P95" s="174"/>
      <c r="Q95" s="175">
        <f>Q96+Q97+Q98+Q99+Q100+Q101</f>
        <v>2445200</v>
      </c>
    </row>
    <row r="96" spans="1:17" x14ac:dyDescent="0.15">
      <c r="A96" s="122"/>
      <c r="B96" s="123"/>
      <c r="C96" s="114"/>
      <c r="D96" s="118"/>
      <c r="E96" s="203"/>
      <c r="F96" s="120"/>
      <c r="G96" s="121"/>
      <c r="H96" s="119" t="s">
        <v>127</v>
      </c>
      <c r="I96" s="166">
        <v>0</v>
      </c>
      <c r="J96" s="166" t="s">
        <v>100</v>
      </c>
      <c r="K96" s="166" t="s">
        <v>13</v>
      </c>
      <c r="L96" s="166">
        <v>2</v>
      </c>
      <c r="M96" s="166" t="s">
        <v>98</v>
      </c>
      <c r="N96" s="166"/>
      <c r="O96" s="166"/>
      <c r="P96" s="174"/>
      <c r="Q96" s="175">
        <f t="shared" ref="Q96:Q100" si="4">I96*L96</f>
        <v>0</v>
      </c>
    </row>
    <row r="97" spans="1:17" x14ac:dyDescent="0.15">
      <c r="A97" s="122"/>
      <c r="B97" s="123"/>
      <c r="C97" s="114"/>
      <c r="D97" s="118"/>
      <c r="E97" s="203"/>
      <c r="F97" s="120"/>
      <c r="G97" s="121"/>
      <c r="H97" s="119" t="s">
        <v>128</v>
      </c>
      <c r="I97" s="166">
        <v>200000</v>
      </c>
      <c r="J97" s="166" t="s">
        <v>100</v>
      </c>
      <c r="K97" s="166" t="s">
        <v>13</v>
      </c>
      <c r="L97" s="166">
        <v>2</v>
      </c>
      <c r="M97" s="166" t="s">
        <v>98</v>
      </c>
      <c r="N97" s="166"/>
      <c r="O97" s="166"/>
      <c r="P97" s="174"/>
      <c r="Q97" s="175">
        <f t="shared" si="4"/>
        <v>400000</v>
      </c>
    </row>
    <row r="98" spans="1:17" x14ac:dyDescent="0.15">
      <c r="A98" s="122"/>
      <c r="B98" s="123"/>
      <c r="C98" s="114"/>
      <c r="D98" s="118"/>
      <c r="E98" s="118"/>
      <c r="F98" s="120"/>
      <c r="G98" s="125"/>
      <c r="H98" s="119" t="s">
        <v>129</v>
      </c>
      <c r="I98" s="166">
        <v>70000</v>
      </c>
      <c r="J98" s="166" t="s">
        <v>100</v>
      </c>
      <c r="K98" s="166" t="s">
        <v>13</v>
      </c>
      <c r="L98" s="166">
        <v>2</v>
      </c>
      <c r="M98" s="166" t="s">
        <v>98</v>
      </c>
      <c r="N98" s="166"/>
      <c r="O98" s="166"/>
      <c r="P98" s="174"/>
      <c r="Q98" s="175">
        <f t="shared" si="4"/>
        <v>140000</v>
      </c>
    </row>
    <row r="99" spans="1:17" x14ac:dyDescent="0.15">
      <c r="A99" s="122"/>
      <c r="B99" s="123"/>
      <c r="C99" s="114"/>
      <c r="D99" s="118"/>
      <c r="E99" s="118"/>
      <c r="F99" s="120"/>
      <c r="G99" s="132"/>
      <c r="H99" s="119" t="s">
        <v>178</v>
      </c>
      <c r="I99" s="166">
        <v>54600</v>
      </c>
      <c r="J99" s="166" t="s">
        <v>100</v>
      </c>
      <c r="K99" s="166" t="s">
        <v>144</v>
      </c>
      <c r="L99" s="166">
        <v>12</v>
      </c>
      <c r="M99" s="166" t="s">
        <v>96</v>
      </c>
      <c r="N99" s="166"/>
      <c r="O99" s="166"/>
      <c r="P99" s="174"/>
      <c r="Q99" s="175">
        <f t="shared" si="4"/>
        <v>655200</v>
      </c>
    </row>
    <row r="100" spans="1:17" x14ac:dyDescent="0.15">
      <c r="A100" s="122"/>
      <c r="B100" s="173"/>
      <c r="C100" s="114"/>
      <c r="D100" s="118"/>
      <c r="E100" s="118"/>
      <c r="F100" s="120"/>
      <c r="G100" s="170"/>
      <c r="H100" s="119" t="s">
        <v>177</v>
      </c>
      <c r="I100" s="166">
        <v>0</v>
      </c>
      <c r="J100" s="166" t="s">
        <v>100</v>
      </c>
      <c r="K100" s="166" t="s">
        <v>144</v>
      </c>
      <c r="L100" s="166">
        <v>0</v>
      </c>
      <c r="M100" s="166" t="s">
        <v>98</v>
      </c>
      <c r="N100" s="166"/>
      <c r="O100" s="166"/>
      <c r="P100" s="174"/>
      <c r="Q100" s="175">
        <f t="shared" si="4"/>
        <v>0</v>
      </c>
    </row>
    <row r="101" spans="1:17" x14ac:dyDescent="0.15">
      <c r="A101" s="122"/>
      <c r="B101" s="173"/>
      <c r="C101" s="114"/>
      <c r="D101" s="118"/>
      <c r="E101" s="118"/>
      <c r="F101" s="120"/>
      <c r="G101" s="125"/>
      <c r="H101" s="119" t="s">
        <v>205</v>
      </c>
      <c r="I101" s="166"/>
      <c r="J101" s="166"/>
      <c r="K101" s="166"/>
      <c r="L101" s="166"/>
      <c r="M101" s="166"/>
      <c r="N101" s="166"/>
      <c r="O101" s="166"/>
      <c r="P101" s="174"/>
      <c r="Q101" s="175">
        <f>Q102</f>
        <v>1250000</v>
      </c>
    </row>
    <row r="102" spans="1:17" x14ac:dyDescent="0.15">
      <c r="A102" s="122"/>
      <c r="B102" s="173"/>
      <c r="C102" s="114"/>
      <c r="D102" s="118"/>
      <c r="E102" s="118"/>
      <c r="F102" s="120"/>
      <c r="G102" s="125"/>
      <c r="H102" s="119" t="s">
        <v>206</v>
      </c>
      <c r="I102" s="166">
        <v>250000</v>
      </c>
      <c r="J102" s="166" t="s">
        <v>100</v>
      </c>
      <c r="K102" s="166" t="s">
        <v>13</v>
      </c>
      <c r="L102" s="166">
        <v>5</v>
      </c>
      <c r="M102" s="166" t="s">
        <v>98</v>
      </c>
      <c r="N102" s="166"/>
      <c r="O102" s="166"/>
      <c r="P102" s="174"/>
      <c r="Q102" s="175">
        <f t="shared" ref="Q102" si="5">I102*L102</f>
        <v>1250000</v>
      </c>
    </row>
    <row r="103" spans="1:17" x14ac:dyDescent="0.15">
      <c r="A103" s="122"/>
      <c r="B103" s="173"/>
      <c r="C103" s="114"/>
      <c r="D103" s="118"/>
      <c r="E103" s="118"/>
      <c r="F103" s="120"/>
      <c r="G103" s="125"/>
      <c r="H103" s="119" t="s">
        <v>208</v>
      </c>
      <c r="I103" s="166"/>
      <c r="J103" s="166"/>
      <c r="K103" s="166"/>
      <c r="L103" s="166"/>
      <c r="M103" s="166"/>
      <c r="N103" s="166"/>
      <c r="O103" s="166"/>
      <c r="P103" s="174"/>
      <c r="Q103" s="175">
        <f>Q104+Q105</f>
        <v>12000000</v>
      </c>
    </row>
    <row r="104" spans="1:17" x14ac:dyDescent="0.15">
      <c r="A104" s="122"/>
      <c r="B104" s="173"/>
      <c r="C104" s="114"/>
      <c r="D104" s="118"/>
      <c r="E104" s="118"/>
      <c r="F104" s="120"/>
      <c r="G104" s="125"/>
      <c r="H104" s="119" t="s">
        <v>209</v>
      </c>
      <c r="I104" s="166">
        <v>6000000</v>
      </c>
      <c r="J104" s="166" t="s">
        <v>5</v>
      </c>
      <c r="K104" s="166" t="s">
        <v>13</v>
      </c>
      <c r="L104" s="166">
        <v>1</v>
      </c>
      <c r="M104" s="166" t="s">
        <v>98</v>
      </c>
      <c r="N104" s="166"/>
      <c r="O104" s="166"/>
      <c r="P104" s="174"/>
      <c r="Q104" s="175">
        <f>I104*L104</f>
        <v>6000000</v>
      </c>
    </row>
    <row r="105" spans="1:17" x14ac:dyDescent="0.15">
      <c r="A105" s="122"/>
      <c r="B105" s="173"/>
      <c r="C105" s="114"/>
      <c r="D105" s="118"/>
      <c r="E105" s="118"/>
      <c r="F105" s="120"/>
      <c r="G105" s="125"/>
      <c r="H105" s="119" t="s">
        <v>149</v>
      </c>
      <c r="I105" s="166">
        <v>6000000</v>
      </c>
      <c r="J105" s="166" t="s">
        <v>5</v>
      </c>
      <c r="K105" s="166" t="s">
        <v>13</v>
      </c>
      <c r="L105" s="166">
        <v>1</v>
      </c>
      <c r="M105" s="166" t="s">
        <v>98</v>
      </c>
      <c r="N105" s="166"/>
      <c r="O105" s="166"/>
      <c r="P105" s="174"/>
      <c r="Q105" s="175">
        <f>I105*L105</f>
        <v>6000000</v>
      </c>
    </row>
    <row r="106" spans="1:17" x14ac:dyDescent="0.15">
      <c r="A106" s="122"/>
      <c r="B106" s="173"/>
      <c r="C106" s="114"/>
      <c r="D106" s="118"/>
      <c r="E106" s="203"/>
      <c r="F106" s="120"/>
      <c r="G106" s="121"/>
      <c r="H106" s="119" t="s">
        <v>66</v>
      </c>
      <c r="I106" s="166">
        <v>100000</v>
      </c>
      <c r="J106" s="167" t="s">
        <v>5</v>
      </c>
      <c r="K106" s="166" t="s">
        <v>13</v>
      </c>
      <c r="L106" s="166"/>
      <c r="M106" s="167"/>
      <c r="N106" s="166"/>
      <c r="O106" s="166">
        <v>2</v>
      </c>
      <c r="P106" s="168" t="s">
        <v>14</v>
      </c>
      <c r="Q106" s="169">
        <f>I106*O106</f>
        <v>200000</v>
      </c>
    </row>
    <row r="107" spans="1:17" x14ac:dyDescent="0.15">
      <c r="A107" s="122"/>
      <c r="B107" s="173"/>
      <c r="C107" s="114"/>
      <c r="D107" s="118"/>
      <c r="E107" s="203"/>
      <c r="F107" s="120"/>
      <c r="G107" s="121"/>
      <c r="H107" s="119" t="s">
        <v>68</v>
      </c>
      <c r="I107" s="166">
        <v>150000</v>
      </c>
      <c r="J107" s="167" t="s">
        <v>5</v>
      </c>
      <c r="K107" s="166" t="s">
        <v>13</v>
      </c>
      <c r="L107" s="166"/>
      <c r="M107" s="167"/>
      <c r="N107" s="166"/>
      <c r="O107" s="166">
        <v>2</v>
      </c>
      <c r="P107" s="168" t="s">
        <v>14</v>
      </c>
      <c r="Q107" s="169">
        <f>I107*O107</f>
        <v>300000</v>
      </c>
    </row>
    <row r="108" spans="1:17" x14ac:dyDescent="0.15">
      <c r="A108" s="122"/>
      <c r="B108" s="123"/>
      <c r="C108" s="114"/>
      <c r="D108" s="118"/>
      <c r="E108" s="203"/>
      <c r="F108" s="120"/>
      <c r="G108" s="121"/>
      <c r="H108" s="119" t="s">
        <v>82</v>
      </c>
      <c r="I108" s="166">
        <v>0</v>
      </c>
      <c r="J108" s="167" t="s">
        <v>5</v>
      </c>
      <c r="K108" s="166" t="s">
        <v>13</v>
      </c>
      <c r="L108" s="166"/>
      <c r="M108" s="167"/>
      <c r="N108" s="166"/>
      <c r="O108" s="166">
        <v>0</v>
      </c>
      <c r="P108" s="168" t="s">
        <v>98</v>
      </c>
      <c r="Q108" s="169">
        <f>I108*O108</f>
        <v>0</v>
      </c>
    </row>
    <row r="109" spans="1:17" x14ac:dyDescent="0.15">
      <c r="A109" s="126"/>
      <c r="B109" s="157"/>
      <c r="C109" s="133"/>
      <c r="D109" s="127"/>
      <c r="E109" s="127"/>
      <c r="F109" s="128"/>
      <c r="G109" s="129"/>
      <c r="H109" s="207" t="s">
        <v>133</v>
      </c>
      <c r="I109" s="208"/>
      <c r="J109" s="209"/>
      <c r="K109" s="208"/>
      <c r="L109" s="208"/>
      <c r="M109" s="209"/>
      <c r="N109" s="208"/>
      <c r="O109" s="208"/>
      <c r="P109" s="210"/>
      <c r="Q109" s="211">
        <f>Q110</f>
        <v>600000</v>
      </c>
    </row>
    <row r="110" spans="1:17" x14ac:dyDescent="0.15">
      <c r="A110" s="160"/>
      <c r="B110" s="161"/>
      <c r="C110" s="162"/>
      <c r="D110" s="163"/>
      <c r="E110" s="163"/>
      <c r="F110" s="164"/>
      <c r="G110" s="165"/>
      <c r="H110" s="212" t="s">
        <v>150</v>
      </c>
      <c r="I110" s="213">
        <v>100000</v>
      </c>
      <c r="J110" s="214" t="s">
        <v>5</v>
      </c>
      <c r="K110" s="213" t="s">
        <v>13</v>
      </c>
      <c r="L110" s="213"/>
      <c r="M110" s="214"/>
      <c r="N110" s="213"/>
      <c r="O110" s="213">
        <v>6</v>
      </c>
      <c r="P110" s="215" t="s">
        <v>98</v>
      </c>
      <c r="Q110" s="216">
        <f>I110*O110</f>
        <v>600000</v>
      </c>
    </row>
  </sheetData>
  <mergeCells count="2">
    <mergeCell ref="A70:C70"/>
    <mergeCell ref="B71:C71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scale="80" firstPageNumber="18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0"/>
  <sheetViews>
    <sheetView view="pageBreakPreview" zoomScaleSheetLayoutView="100" workbookViewId="0">
      <selection activeCell="A11" sqref="A11"/>
    </sheetView>
  </sheetViews>
  <sheetFormatPr defaultRowHeight="13.5" x14ac:dyDescent="0.15"/>
  <cols>
    <col min="1" max="1" width="76" customWidth="1"/>
    <col min="5" max="5" width="11.6640625" bestFit="1" customWidth="1"/>
  </cols>
  <sheetData>
    <row r="1" spans="1:1" ht="30" customHeight="1" x14ac:dyDescent="0.3">
      <c r="A1" s="38" t="s">
        <v>59</v>
      </c>
    </row>
    <row r="2" spans="1:1" ht="30" customHeight="1" x14ac:dyDescent="0.15">
      <c r="A2" s="39"/>
    </row>
    <row r="3" spans="1:1" ht="42.75" customHeight="1" x14ac:dyDescent="0.15">
      <c r="A3" s="40" t="s">
        <v>238</v>
      </c>
    </row>
    <row r="4" spans="1:1" ht="30" customHeight="1" x14ac:dyDescent="0.15">
      <c r="A4" s="40"/>
    </row>
    <row r="5" spans="1:1" ht="30" customHeight="1" x14ac:dyDescent="0.15">
      <c r="A5" s="40" t="s">
        <v>283</v>
      </c>
    </row>
    <row r="6" spans="1:1" ht="30" customHeight="1" x14ac:dyDescent="0.15">
      <c r="A6" s="40"/>
    </row>
    <row r="7" spans="1:1" ht="30" customHeight="1" x14ac:dyDescent="0.15">
      <c r="A7" s="97" t="s">
        <v>0</v>
      </c>
    </row>
    <row r="8" spans="1:1" ht="30" customHeight="1" x14ac:dyDescent="0.15">
      <c r="A8" s="40"/>
    </row>
    <row r="9" spans="1:1" ht="30" customHeight="1" x14ac:dyDescent="0.15">
      <c r="A9" s="40" t="s">
        <v>1</v>
      </c>
    </row>
    <row r="10" spans="1:1" ht="30" customHeight="1" x14ac:dyDescent="0.15">
      <c r="A10" s="40" t="s">
        <v>36</v>
      </c>
    </row>
    <row r="11" spans="1:1" ht="30" customHeight="1" x14ac:dyDescent="0.15">
      <c r="A11" s="40"/>
    </row>
    <row r="12" spans="1:1" ht="30" customHeight="1" x14ac:dyDescent="0.15">
      <c r="A12" s="40" t="s">
        <v>138</v>
      </c>
    </row>
    <row r="13" spans="1:1" ht="30" customHeight="1" x14ac:dyDescent="0.15">
      <c r="A13" s="40" t="s">
        <v>81</v>
      </c>
    </row>
    <row r="14" spans="1:1" ht="30" customHeight="1" x14ac:dyDescent="0.15">
      <c r="A14" s="40"/>
    </row>
    <row r="15" spans="1:1" ht="30" customHeight="1" x14ac:dyDescent="0.15">
      <c r="A15" s="40" t="s">
        <v>2</v>
      </c>
    </row>
    <row r="16" spans="1:1" ht="30" customHeight="1" x14ac:dyDescent="0.15">
      <c r="A16" s="40" t="s">
        <v>72</v>
      </c>
    </row>
    <row r="17" spans="1:1" ht="30" customHeight="1" x14ac:dyDescent="0.15">
      <c r="A17" s="40"/>
    </row>
    <row r="18" spans="1:1" ht="30" customHeight="1" x14ac:dyDescent="0.15">
      <c r="A18" s="40" t="s">
        <v>3</v>
      </c>
    </row>
    <row r="19" spans="1:1" ht="30" customHeight="1" x14ac:dyDescent="0.15">
      <c r="A19" s="39" t="s">
        <v>80</v>
      </c>
    </row>
    <row r="20" spans="1:1" ht="14.25" x14ac:dyDescent="0.15">
      <c r="A20" s="31"/>
    </row>
    <row r="21" spans="1:1" ht="14.25" x14ac:dyDescent="0.15">
      <c r="A21" s="32"/>
    </row>
    <row r="22" spans="1:1" ht="20.25" x14ac:dyDescent="0.25">
      <c r="A22" s="33"/>
    </row>
    <row r="70" spans="1:17" x14ac:dyDescent="0.15">
      <c r="A70" s="525" t="s">
        <v>17</v>
      </c>
      <c r="B70" s="525"/>
      <c r="C70" s="525"/>
      <c r="D70" s="135">
        <f>D71</f>
        <v>58451680</v>
      </c>
      <c r="E70" s="135">
        <f>E71</f>
        <v>35641200</v>
      </c>
      <c r="F70" s="112">
        <f t="shared" ref="F70:F72" si="0">E70-D70</f>
        <v>-22810480</v>
      </c>
      <c r="G70" s="134">
        <f>E70/D70*100</f>
        <v>60.975492919963983</v>
      </c>
      <c r="H70" s="191"/>
      <c r="I70" s="192"/>
      <c r="J70" s="193"/>
      <c r="K70" s="192"/>
      <c r="L70" s="192"/>
      <c r="M70" s="193"/>
      <c r="N70" s="192"/>
      <c r="O70" s="192"/>
      <c r="P70" s="194"/>
      <c r="Q70" s="195"/>
    </row>
    <row r="71" spans="1:17" x14ac:dyDescent="0.15">
      <c r="A71" s="122"/>
      <c r="B71" s="526" t="s">
        <v>87</v>
      </c>
      <c r="C71" s="526"/>
      <c r="D71" s="124">
        <f>D72</f>
        <v>58451680</v>
      </c>
      <c r="E71" s="124">
        <f>E72</f>
        <v>35641200</v>
      </c>
      <c r="F71" s="113">
        <f t="shared" si="0"/>
        <v>-22810480</v>
      </c>
      <c r="G71" s="130">
        <f>E71/D71*100</f>
        <v>60.975492919963983</v>
      </c>
      <c r="H71" s="191"/>
      <c r="I71" s="196"/>
      <c r="J71" s="197"/>
      <c r="K71" s="196"/>
      <c r="L71" s="196"/>
      <c r="M71" s="197"/>
      <c r="N71" s="196"/>
      <c r="O71" s="192"/>
      <c r="P71" s="194"/>
      <c r="Q71" s="198"/>
    </row>
    <row r="72" spans="1:17" x14ac:dyDescent="0.15">
      <c r="A72" s="122"/>
      <c r="B72" s="123"/>
      <c r="C72" s="114" t="s">
        <v>88</v>
      </c>
      <c r="D72" s="115">
        <v>58451680</v>
      </c>
      <c r="E72" s="115">
        <f>Q72</f>
        <v>35641200</v>
      </c>
      <c r="F72" s="116">
        <f t="shared" si="0"/>
        <v>-22810480</v>
      </c>
      <c r="G72" s="117">
        <f>E72/D72*100</f>
        <v>60.975492919963983</v>
      </c>
      <c r="H72" s="119" t="s">
        <v>88</v>
      </c>
      <c r="I72" s="166"/>
      <c r="J72" s="166"/>
      <c r="K72" s="166"/>
      <c r="L72" s="166"/>
      <c r="M72" s="166"/>
      <c r="N72" s="166"/>
      <c r="O72" s="166"/>
      <c r="P72" s="174"/>
      <c r="Q72" s="175">
        <f>SUM(Q73+Q78+Q83+Q91+Q92+Q95+Q105+Q109)</f>
        <v>35641200</v>
      </c>
    </row>
    <row r="73" spans="1:17" x14ac:dyDescent="0.15">
      <c r="A73" s="122"/>
      <c r="B73" s="123"/>
      <c r="C73" s="114"/>
      <c r="D73" s="118"/>
      <c r="E73" s="199"/>
      <c r="F73" s="120"/>
      <c r="G73" s="125"/>
      <c r="H73" s="119" t="s">
        <v>134</v>
      </c>
      <c r="I73" s="166"/>
      <c r="J73" s="166"/>
      <c r="K73" s="166"/>
      <c r="L73" s="166"/>
      <c r="M73" s="166"/>
      <c r="N73" s="166"/>
      <c r="O73" s="166"/>
      <c r="P73" s="174"/>
      <c r="Q73" s="175">
        <f>Q74+Q75+Q76+Q77</f>
        <v>0</v>
      </c>
    </row>
    <row r="74" spans="1:17" x14ac:dyDescent="0.15">
      <c r="A74" s="122"/>
      <c r="B74" s="123"/>
      <c r="C74" s="114"/>
      <c r="D74" s="118"/>
      <c r="E74" s="199"/>
      <c r="F74" s="120"/>
      <c r="G74" s="125"/>
      <c r="H74" s="119" t="s">
        <v>135</v>
      </c>
      <c r="I74" s="166">
        <v>0</v>
      </c>
      <c r="J74" s="166" t="s">
        <v>5</v>
      </c>
      <c r="K74" s="166" t="s">
        <v>13</v>
      </c>
      <c r="L74" s="166">
        <v>0</v>
      </c>
      <c r="M74" s="166" t="s">
        <v>124</v>
      </c>
      <c r="N74" s="166"/>
      <c r="O74" s="166"/>
      <c r="P74" s="174"/>
      <c r="Q74" s="175">
        <f>I74*L74</f>
        <v>0</v>
      </c>
    </row>
    <row r="75" spans="1:17" x14ac:dyDescent="0.15">
      <c r="A75" s="122"/>
      <c r="B75" s="123"/>
      <c r="C75" s="114"/>
      <c r="D75" s="118"/>
      <c r="E75" s="199"/>
      <c r="F75" s="120"/>
      <c r="G75" s="125"/>
      <c r="H75" s="119" t="s">
        <v>136</v>
      </c>
      <c r="I75" s="166">
        <v>0</v>
      </c>
      <c r="J75" s="166" t="s">
        <v>5</v>
      </c>
      <c r="K75" s="166" t="s">
        <v>13</v>
      </c>
      <c r="L75" s="166">
        <v>0</v>
      </c>
      <c r="M75" s="166" t="s">
        <v>124</v>
      </c>
      <c r="N75" s="166"/>
      <c r="O75" s="166"/>
      <c r="P75" s="174"/>
      <c r="Q75" s="175">
        <f>I75*L75</f>
        <v>0</v>
      </c>
    </row>
    <row r="76" spans="1:17" x14ac:dyDescent="0.15">
      <c r="A76" s="122"/>
      <c r="B76" s="123"/>
      <c r="C76" s="114"/>
      <c r="D76" s="118"/>
      <c r="E76" s="199"/>
      <c r="F76" s="120"/>
      <c r="G76" s="125"/>
      <c r="H76" s="119" t="s">
        <v>137</v>
      </c>
      <c r="I76" s="166">
        <v>0</v>
      </c>
      <c r="J76" s="166" t="s">
        <v>5</v>
      </c>
      <c r="K76" s="166" t="s">
        <v>13</v>
      </c>
      <c r="L76" s="166">
        <v>0</v>
      </c>
      <c r="M76" s="166" t="s">
        <v>124</v>
      </c>
      <c r="N76" s="166"/>
      <c r="O76" s="166"/>
      <c r="P76" s="174"/>
      <c r="Q76" s="175">
        <f>I76*L76</f>
        <v>0</v>
      </c>
    </row>
    <row r="77" spans="1:17" x14ac:dyDescent="0.15">
      <c r="A77" s="122"/>
      <c r="B77" s="123"/>
      <c r="C77" s="114"/>
      <c r="D77" s="118"/>
      <c r="E77" s="199"/>
      <c r="F77" s="120"/>
      <c r="G77" s="125"/>
      <c r="H77" s="119" t="s">
        <v>148</v>
      </c>
      <c r="I77" s="166">
        <v>0</v>
      </c>
      <c r="J77" s="166" t="s">
        <v>5</v>
      </c>
      <c r="K77" s="166" t="s">
        <v>13</v>
      </c>
      <c r="L77" s="166">
        <v>0</v>
      </c>
      <c r="M77" s="166" t="s">
        <v>108</v>
      </c>
      <c r="N77" s="166"/>
      <c r="O77" s="166"/>
      <c r="P77" s="174"/>
      <c r="Q77" s="175">
        <f>I77*L77</f>
        <v>0</v>
      </c>
    </row>
    <row r="78" spans="1:17" s="189" customFormat="1" x14ac:dyDescent="0.15">
      <c r="A78" s="176"/>
      <c r="B78" s="177"/>
      <c r="C78" s="178"/>
      <c r="D78" s="179"/>
      <c r="E78" s="200"/>
      <c r="F78" s="180"/>
      <c r="G78" s="181"/>
      <c r="H78" s="182" t="s">
        <v>123</v>
      </c>
      <c r="I78" s="201"/>
      <c r="J78" s="201"/>
      <c r="K78" s="201"/>
      <c r="L78" s="201"/>
      <c r="M78" s="201"/>
      <c r="N78" s="201"/>
      <c r="O78" s="201"/>
      <c r="P78" s="202"/>
      <c r="Q78" s="183">
        <f>SUM(Q79:Q82)</f>
        <v>23796000</v>
      </c>
    </row>
    <row r="79" spans="1:17" s="189" customFormat="1" x14ac:dyDescent="0.15">
      <c r="A79" s="176"/>
      <c r="B79" s="177"/>
      <c r="C79" s="178"/>
      <c r="D79" s="179"/>
      <c r="E79" s="200"/>
      <c r="F79" s="180"/>
      <c r="G79" s="186"/>
      <c r="H79" s="190" t="s">
        <v>210</v>
      </c>
      <c r="I79" s="201">
        <v>5000</v>
      </c>
      <c r="J79" s="201" t="s">
        <v>5</v>
      </c>
      <c r="K79" s="201" t="s">
        <v>13</v>
      </c>
      <c r="L79" s="187">
        <v>12</v>
      </c>
      <c r="M79" s="187" t="s">
        <v>108</v>
      </c>
      <c r="N79" s="201" t="s">
        <v>13</v>
      </c>
      <c r="O79" s="201">
        <v>12</v>
      </c>
      <c r="P79" s="202" t="s">
        <v>175</v>
      </c>
      <c r="Q79" s="183">
        <f>I79*L79*O79</f>
        <v>720000</v>
      </c>
    </row>
    <row r="80" spans="1:17" s="189" customFormat="1" x14ac:dyDescent="0.15">
      <c r="A80" s="176"/>
      <c r="B80" s="177"/>
      <c r="C80" s="178"/>
      <c r="D80" s="179"/>
      <c r="E80" s="200"/>
      <c r="F80" s="180"/>
      <c r="G80" s="186"/>
      <c r="H80" s="190" t="s">
        <v>211</v>
      </c>
      <c r="I80" s="201">
        <v>4200</v>
      </c>
      <c r="J80" s="201" t="s">
        <v>5</v>
      </c>
      <c r="K80" s="201" t="s">
        <v>13</v>
      </c>
      <c r="L80" s="201">
        <v>40</v>
      </c>
      <c r="M80" s="202" t="s">
        <v>98</v>
      </c>
      <c r="N80" s="201" t="s">
        <v>13</v>
      </c>
      <c r="O80" s="201">
        <v>57</v>
      </c>
      <c r="P80" s="202" t="s">
        <v>108</v>
      </c>
      <c r="Q80" s="183">
        <f>I80*L80*O80</f>
        <v>9576000</v>
      </c>
    </row>
    <row r="81" spans="1:17" s="189" customFormat="1" x14ac:dyDescent="0.15">
      <c r="A81" s="176"/>
      <c r="B81" s="177"/>
      <c r="C81" s="178"/>
      <c r="D81" s="179"/>
      <c r="E81" s="200"/>
      <c r="F81" s="180"/>
      <c r="G81" s="186"/>
      <c r="H81" s="190" t="s">
        <v>212</v>
      </c>
      <c r="I81" s="201">
        <v>750000</v>
      </c>
      <c r="J81" s="201" t="s">
        <v>5</v>
      </c>
      <c r="K81" s="201" t="s">
        <v>13</v>
      </c>
      <c r="L81" s="201">
        <v>2</v>
      </c>
      <c r="M81" s="202" t="s">
        <v>98</v>
      </c>
      <c r="N81" s="201"/>
      <c r="O81" s="201"/>
      <c r="P81" s="202"/>
      <c r="Q81" s="183">
        <f t="shared" ref="Q81" si="1">I81*L81</f>
        <v>1500000</v>
      </c>
    </row>
    <row r="82" spans="1:17" s="189" customFormat="1" x14ac:dyDescent="0.15">
      <c r="A82" s="176"/>
      <c r="B82" s="177"/>
      <c r="C82" s="178"/>
      <c r="D82" s="179"/>
      <c r="E82" s="200"/>
      <c r="F82" s="180"/>
      <c r="G82" s="186"/>
      <c r="H82" s="182" t="s">
        <v>213</v>
      </c>
      <c r="I82" s="201">
        <v>100000</v>
      </c>
      <c r="J82" s="201" t="s">
        <v>100</v>
      </c>
      <c r="K82" s="201" t="s">
        <v>144</v>
      </c>
      <c r="L82" s="201">
        <v>6</v>
      </c>
      <c r="M82" s="201" t="s">
        <v>175</v>
      </c>
      <c r="N82" s="201" t="s">
        <v>144</v>
      </c>
      <c r="O82" s="201">
        <v>20</v>
      </c>
      <c r="P82" s="202" t="s">
        <v>108</v>
      </c>
      <c r="Q82" s="183">
        <f>I82*L82*O82</f>
        <v>12000000</v>
      </c>
    </row>
    <row r="83" spans="1:17" x14ac:dyDescent="0.15">
      <c r="A83" s="122"/>
      <c r="B83" s="123"/>
      <c r="C83" s="114"/>
      <c r="D83" s="118"/>
      <c r="E83" s="203"/>
      <c r="F83" s="120"/>
      <c r="G83" s="121"/>
      <c r="H83" s="119" t="s">
        <v>125</v>
      </c>
      <c r="I83" s="166"/>
      <c r="J83" s="166"/>
      <c r="K83" s="166"/>
      <c r="L83" s="166"/>
      <c r="M83" s="166"/>
      <c r="N83" s="166"/>
      <c r="O83" s="166"/>
      <c r="P83" s="174"/>
      <c r="Q83" s="175">
        <f>SUM(Q84:Q89)</f>
        <v>2400000</v>
      </c>
    </row>
    <row r="84" spans="1:17" x14ac:dyDescent="0.15">
      <c r="A84" s="176"/>
      <c r="B84" s="177"/>
      <c r="C84" s="178"/>
      <c r="D84" s="179"/>
      <c r="E84" s="179"/>
      <c r="F84" s="180"/>
      <c r="G84" s="204"/>
      <c r="H84" s="182" t="s">
        <v>155</v>
      </c>
      <c r="I84" s="201">
        <v>100000</v>
      </c>
      <c r="J84" s="201" t="s">
        <v>5</v>
      </c>
      <c r="K84" s="201" t="s">
        <v>13</v>
      </c>
      <c r="L84" s="201">
        <v>1</v>
      </c>
      <c r="M84" s="201" t="s">
        <v>122</v>
      </c>
      <c r="N84" s="201" t="s">
        <v>144</v>
      </c>
      <c r="O84" s="201">
        <v>12</v>
      </c>
      <c r="P84" s="202" t="s">
        <v>124</v>
      </c>
      <c r="Q84" s="183">
        <f>I84*L84*O84</f>
        <v>1200000</v>
      </c>
    </row>
    <row r="85" spans="1:17" x14ac:dyDescent="0.15">
      <c r="A85" s="122"/>
      <c r="B85" s="123"/>
      <c r="C85" s="114"/>
      <c r="D85" s="118"/>
      <c r="E85" s="118"/>
      <c r="F85" s="120"/>
      <c r="G85" s="125"/>
      <c r="H85" s="119" t="s">
        <v>176</v>
      </c>
      <c r="I85" s="166">
        <v>0</v>
      </c>
      <c r="J85" s="166" t="s">
        <v>5</v>
      </c>
      <c r="K85" s="166" t="s">
        <v>13</v>
      </c>
      <c r="L85" s="166">
        <v>0</v>
      </c>
      <c r="M85" s="166" t="s">
        <v>122</v>
      </c>
      <c r="N85" s="166" t="s">
        <v>144</v>
      </c>
      <c r="O85" s="166">
        <v>0</v>
      </c>
      <c r="P85" s="174" t="s">
        <v>124</v>
      </c>
      <c r="Q85" s="175">
        <f t="shared" ref="Q85:Q87" si="2">I85*L85*O85</f>
        <v>0</v>
      </c>
    </row>
    <row r="86" spans="1:17" x14ac:dyDescent="0.15">
      <c r="A86" s="122"/>
      <c r="B86" s="123"/>
      <c r="C86" s="114"/>
      <c r="D86" s="118"/>
      <c r="E86" s="118"/>
      <c r="F86" s="120"/>
      <c r="G86" s="170"/>
      <c r="H86" s="119" t="s">
        <v>167</v>
      </c>
      <c r="I86" s="166">
        <v>0</v>
      </c>
      <c r="J86" s="166" t="s">
        <v>5</v>
      </c>
      <c r="K86" s="166" t="s">
        <v>13</v>
      </c>
      <c r="L86" s="166">
        <v>0</v>
      </c>
      <c r="M86" s="166" t="s">
        <v>108</v>
      </c>
      <c r="N86" s="166" t="s">
        <v>13</v>
      </c>
      <c r="O86" s="166">
        <v>0</v>
      </c>
      <c r="P86" s="174" t="s">
        <v>175</v>
      </c>
      <c r="Q86" s="175">
        <f t="shared" si="2"/>
        <v>0</v>
      </c>
    </row>
    <row r="87" spans="1:17" x14ac:dyDescent="0.15">
      <c r="A87" s="122"/>
      <c r="B87" s="123"/>
      <c r="C87" s="114"/>
      <c r="D87" s="118"/>
      <c r="E87" s="118"/>
      <c r="F87" s="120"/>
      <c r="G87" s="132"/>
      <c r="H87" s="119" t="s">
        <v>156</v>
      </c>
      <c r="I87" s="166">
        <v>0</v>
      </c>
      <c r="J87" s="166" t="s">
        <v>100</v>
      </c>
      <c r="K87" s="166" t="s">
        <v>144</v>
      </c>
      <c r="L87" s="166">
        <v>0</v>
      </c>
      <c r="M87" s="166" t="s">
        <v>122</v>
      </c>
      <c r="N87" s="166" t="s">
        <v>13</v>
      </c>
      <c r="O87" s="166">
        <v>0</v>
      </c>
      <c r="P87" s="174" t="s">
        <v>124</v>
      </c>
      <c r="Q87" s="175">
        <f t="shared" si="2"/>
        <v>0</v>
      </c>
    </row>
    <row r="88" spans="1:17" x14ac:dyDescent="0.15">
      <c r="A88" s="122"/>
      <c r="B88" s="123"/>
      <c r="C88" s="114"/>
      <c r="D88" s="118"/>
      <c r="E88" s="199"/>
      <c r="F88" s="120"/>
      <c r="G88" s="125"/>
      <c r="H88" s="119" t="s">
        <v>191</v>
      </c>
      <c r="I88" s="166">
        <v>0</v>
      </c>
      <c r="J88" s="166" t="s">
        <v>5</v>
      </c>
      <c r="K88" s="166" t="s">
        <v>144</v>
      </c>
      <c r="L88" s="166">
        <v>0</v>
      </c>
      <c r="M88" s="166" t="s">
        <v>122</v>
      </c>
      <c r="N88" s="166" t="s">
        <v>13</v>
      </c>
      <c r="O88" s="166">
        <v>0</v>
      </c>
      <c r="P88" s="174" t="s">
        <v>124</v>
      </c>
      <c r="Q88" s="175">
        <f>I88*L88*O88</f>
        <v>0</v>
      </c>
    </row>
    <row r="89" spans="1:17" x14ac:dyDescent="0.15">
      <c r="A89" s="176"/>
      <c r="B89" s="177"/>
      <c r="C89" s="178"/>
      <c r="D89" s="179"/>
      <c r="E89" s="205"/>
      <c r="F89" s="180"/>
      <c r="G89" s="206"/>
      <c r="H89" s="182" t="s">
        <v>214</v>
      </c>
      <c r="I89" s="201">
        <v>100000</v>
      </c>
      <c r="J89" s="201" t="s">
        <v>5</v>
      </c>
      <c r="K89" s="201" t="s">
        <v>13</v>
      </c>
      <c r="L89" s="201">
        <v>1</v>
      </c>
      <c r="M89" s="201" t="s">
        <v>122</v>
      </c>
      <c r="N89" s="201" t="s">
        <v>13</v>
      </c>
      <c r="O89" s="201">
        <v>12</v>
      </c>
      <c r="P89" s="202" t="s">
        <v>175</v>
      </c>
      <c r="Q89" s="183">
        <f t="shared" ref="Q89" si="3">I89*L89*O89</f>
        <v>1200000</v>
      </c>
    </row>
    <row r="90" spans="1:17" x14ac:dyDescent="0.15">
      <c r="A90" s="122"/>
      <c r="B90" s="123"/>
      <c r="C90" s="114"/>
      <c r="D90" s="118"/>
      <c r="E90" s="199"/>
      <c r="F90" s="120"/>
      <c r="G90" s="125"/>
      <c r="H90" s="119"/>
      <c r="I90" s="166"/>
      <c r="J90" s="166"/>
      <c r="K90" s="166"/>
      <c r="L90" s="166"/>
      <c r="M90" s="166"/>
      <c r="N90" s="166"/>
      <c r="O90" s="166"/>
      <c r="P90" s="174"/>
      <c r="Q90" s="175"/>
    </row>
    <row r="91" spans="1:17" x14ac:dyDescent="0.15">
      <c r="A91" s="122"/>
      <c r="B91" s="123"/>
      <c r="C91" s="114"/>
      <c r="D91" s="118"/>
      <c r="E91" s="199"/>
      <c r="F91" s="120"/>
      <c r="G91" s="132"/>
      <c r="H91" s="119" t="s">
        <v>164</v>
      </c>
      <c r="I91" s="166">
        <v>0</v>
      </c>
      <c r="J91" s="166" t="s">
        <v>100</v>
      </c>
      <c r="K91" s="166" t="s">
        <v>144</v>
      </c>
      <c r="L91" s="166">
        <v>10</v>
      </c>
      <c r="M91" s="166" t="s">
        <v>98</v>
      </c>
      <c r="N91" s="166" t="s">
        <v>13</v>
      </c>
      <c r="O91" s="166"/>
      <c r="P91" s="174"/>
      <c r="Q91" s="175">
        <f>I91*L91</f>
        <v>0</v>
      </c>
    </row>
    <row r="92" spans="1:17" x14ac:dyDescent="0.15">
      <c r="A92" s="122"/>
      <c r="B92" s="131"/>
      <c r="C92" s="114"/>
      <c r="D92" s="118"/>
      <c r="E92" s="118"/>
      <c r="F92" s="120"/>
      <c r="G92" s="125"/>
      <c r="H92" s="119" t="s">
        <v>152</v>
      </c>
      <c r="I92" s="166"/>
      <c r="J92" s="166"/>
      <c r="K92" s="166"/>
      <c r="L92" s="166"/>
      <c r="M92" s="166"/>
      <c r="N92" s="166"/>
      <c r="O92" s="166"/>
      <c r="P92" s="174"/>
      <c r="Q92" s="175">
        <f>Q93+Q94</f>
        <v>400000</v>
      </c>
    </row>
    <row r="93" spans="1:17" x14ac:dyDescent="0.15">
      <c r="A93" s="122"/>
      <c r="B93" s="123"/>
      <c r="C93" s="114"/>
      <c r="D93" s="118"/>
      <c r="E93" s="199"/>
      <c r="F93" s="120"/>
      <c r="G93" s="125"/>
      <c r="H93" s="119" t="s">
        <v>153</v>
      </c>
      <c r="I93" s="166">
        <v>0</v>
      </c>
      <c r="J93" s="166" t="s">
        <v>5</v>
      </c>
      <c r="K93" s="166" t="s">
        <v>13</v>
      </c>
      <c r="L93" s="166">
        <v>0</v>
      </c>
      <c r="M93" s="166" t="s">
        <v>108</v>
      </c>
      <c r="N93" s="166" t="s">
        <v>13</v>
      </c>
      <c r="O93" s="166">
        <v>0</v>
      </c>
      <c r="P93" s="174" t="s">
        <v>98</v>
      </c>
      <c r="Q93" s="175">
        <f>I93*L93*O93</f>
        <v>0</v>
      </c>
    </row>
    <row r="94" spans="1:17" x14ac:dyDescent="0.15">
      <c r="A94" s="122"/>
      <c r="B94" s="123"/>
      <c r="C94" s="114"/>
      <c r="D94" s="118"/>
      <c r="E94" s="199"/>
      <c r="F94" s="120"/>
      <c r="G94" s="125"/>
      <c r="H94" s="119" t="s">
        <v>154</v>
      </c>
      <c r="I94" s="166">
        <v>10000</v>
      </c>
      <c r="J94" s="166" t="s">
        <v>5</v>
      </c>
      <c r="K94" s="166" t="s">
        <v>13</v>
      </c>
      <c r="L94" s="166">
        <v>10</v>
      </c>
      <c r="M94" s="166" t="s">
        <v>108</v>
      </c>
      <c r="N94" s="166" t="s">
        <v>13</v>
      </c>
      <c r="O94" s="166">
        <v>4</v>
      </c>
      <c r="P94" s="174" t="s">
        <v>98</v>
      </c>
      <c r="Q94" s="175">
        <f>I94*L94*O94</f>
        <v>400000</v>
      </c>
    </row>
    <row r="95" spans="1:17" x14ac:dyDescent="0.15">
      <c r="A95" s="122"/>
      <c r="B95" s="123"/>
      <c r="C95" s="114"/>
      <c r="D95" s="118"/>
      <c r="E95" s="203"/>
      <c r="F95" s="120"/>
      <c r="G95" s="121"/>
      <c r="H95" s="119" t="s">
        <v>126</v>
      </c>
      <c r="I95" s="166"/>
      <c r="J95" s="166"/>
      <c r="K95" s="166"/>
      <c r="L95" s="166"/>
      <c r="M95" s="166"/>
      <c r="N95" s="166"/>
      <c r="O95" s="166"/>
      <c r="P95" s="174"/>
      <c r="Q95" s="175">
        <f>Q96+Q97+Q98+Q99+Q100+Q101</f>
        <v>2445200</v>
      </c>
    </row>
    <row r="96" spans="1:17" x14ac:dyDescent="0.15">
      <c r="A96" s="122"/>
      <c r="B96" s="123"/>
      <c r="C96" s="114"/>
      <c r="D96" s="118"/>
      <c r="E96" s="203"/>
      <c r="F96" s="120"/>
      <c r="G96" s="121"/>
      <c r="H96" s="119" t="s">
        <v>127</v>
      </c>
      <c r="I96" s="166">
        <v>0</v>
      </c>
      <c r="J96" s="166" t="s">
        <v>100</v>
      </c>
      <c r="K96" s="166" t="s">
        <v>13</v>
      </c>
      <c r="L96" s="166">
        <v>2</v>
      </c>
      <c r="M96" s="166" t="s">
        <v>98</v>
      </c>
      <c r="N96" s="166"/>
      <c r="O96" s="166"/>
      <c r="P96" s="174"/>
      <c r="Q96" s="175">
        <f t="shared" ref="Q96:Q100" si="4">I96*L96</f>
        <v>0</v>
      </c>
    </row>
    <row r="97" spans="1:17" x14ac:dyDescent="0.15">
      <c r="A97" s="122"/>
      <c r="B97" s="123"/>
      <c r="C97" s="114"/>
      <c r="D97" s="118"/>
      <c r="E97" s="203"/>
      <c r="F97" s="120"/>
      <c r="G97" s="121"/>
      <c r="H97" s="119" t="s">
        <v>128</v>
      </c>
      <c r="I97" s="166">
        <v>200000</v>
      </c>
      <c r="J97" s="166" t="s">
        <v>100</v>
      </c>
      <c r="K97" s="166" t="s">
        <v>13</v>
      </c>
      <c r="L97" s="166">
        <v>2</v>
      </c>
      <c r="M97" s="166" t="s">
        <v>98</v>
      </c>
      <c r="N97" s="166"/>
      <c r="O97" s="166"/>
      <c r="P97" s="174"/>
      <c r="Q97" s="175">
        <f t="shared" si="4"/>
        <v>400000</v>
      </c>
    </row>
    <row r="98" spans="1:17" x14ac:dyDescent="0.15">
      <c r="A98" s="122"/>
      <c r="B98" s="123"/>
      <c r="C98" s="114"/>
      <c r="D98" s="118"/>
      <c r="E98" s="118"/>
      <c r="F98" s="120"/>
      <c r="G98" s="125"/>
      <c r="H98" s="119" t="s">
        <v>129</v>
      </c>
      <c r="I98" s="166">
        <v>70000</v>
      </c>
      <c r="J98" s="166" t="s">
        <v>100</v>
      </c>
      <c r="K98" s="166" t="s">
        <v>13</v>
      </c>
      <c r="L98" s="166">
        <v>2</v>
      </c>
      <c r="M98" s="166" t="s">
        <v>98</v>
      </c>
      <c r="N98" s="166"/>
      <c r="O98" s="166"/>
      <c r="P98" s="174"/>
      <c r="Q98" s="175">
        <f t="shared" si="4"/>
        <v>140000</v>
      </c>
    </row>
    <row r="99" spans="1:17" x14ac:dyDescent="0.15">
      <c r="A99" s="122"/>
      <c r="B99" s="123"/>
      <c r="C99" s="114"/>
      <c r="D99" s="118"/>
      <c r="E99" s="118"/>
      <c r="F99" s="120"/>
      <c r="G99" s="132"/>
      <c r="H99" s="119" t="s">
        <v>178</v>
      </c>
      <c r="I99" s="166">
        <v>54600</v>
      </c>
      <c r="J99" s="166" t="s">
        <v>100</v>
      </c>
      <c r="K99" s="166" t="s">
        <v>144</v>
      </c>
      <c r="L99" s="166">
        <v>12</v>
      </c>
      <c r="M99" s="166" t="s">
        <v>96</v>
      </c>
      <c r="N99" s="166"/>
      <c r="O99" s="166"/>
      <c r="P99" s="174"/>
      <c r="Q99" s="175">
        <f t="shared" si="4"/>
        <v>655200</v>
      </c>
    </row>
    <row r="100" spans="1:17" x14ac:dyDescent="0.15">
      <c r="A100" s="122"/>
      <c r="B100" s="173"/>
      <c r="C100" s="114"/>
      <c r="D100" s="118"/>
      <c r="E100" s="118"/>
      <c r="F100" s="120"/>
      <c r="G100" s="170"/>
      <c r="H100" s="119" t="s">
        <v>177</v>
      </c>
      <c r="I100" s="166">
        <v>0</v>
      </c>
      <c r="J100" s="166" t="s">
        <v>100</v>
      </c>
      <c r="K100" s="166" t="s">
        <v>144</v>
      </c>
      <c r="L100" s="166">
        <v>0</v>
      </c>
      <c r="M100" s="166" t="s">
        <v>98</v>
      </c>
      <c r="N100" s="166"/>
      <c r="O100" s="166"/>
      <c r="P100" s="174"/>
      <c r="Q100" s="175">
        <f t="shared" si="4"/>
        <v>0</v>
      </c>
    </row>
    <row r="101" spans="1:17" x14ac:dyDescent="0.15">
      <c r="A101" s="122"/>
      <c r="B101" s="173"/>
      <c r="C101" s="114"/>
      <c r="D101" s="118"/>
      <c r="E101" s="118"/>
      <c r="F101" s="120"/>
      <c r="G101" s="125"/>
      <c r="H101" s="119" t="s">
        <v>205</v>
      </c>
      <c r="I101" s="166"/>
      <c r="J101" s="166"/>
      <c r="K101" s="166"/>
      <c r="L101" s="166"/>
      <c r="M101" s="166"/>
      <c r="N101" s="166"/>
      <c r="O101" s="166"/>
      <c r="P101" s="174"/>
      <c r="Q101" s="175">
        <f>Q102</f>
        <v>1250000</v>
      </c>
    </row>
    <row r="102" spans="1:17" x14ac:dyDescent="0.15">
      <c r="A102" s="122"/>
      <c r="B102" s="173"/>
      <c r="C102" s="114"/>
      <c r="D102" s="118"/>
      <c r="E102" s="118"/>
      <c r="F102" s="120"/>
      <c r="G102" s="125"/>
      <c r="H102" s="119" t="s">
        <v>206</v>
      </c>
      <c r="I102" s="166">
        <v>250000</v>
      </c>
      <c r="J102" s="166" t="s">
        <v>100</v>
      </c>
      <c r="K102" s="166" t="s">
        <v>13</v>
      </c>
      <c r="L102" s="166">
        <v>5</v>
      </c>
      <c r="M102" s="166" t="s">
        <v>98</v>
      </c>
      <c r="N102" s="166"/>
      <c r="O102" s="166"/>
      <c r="P102" s="174"/>
      <c r="Q102" s="175">
        <f t="shared" ref="Q102" si="5">I102*L102</f>
        <v>1250000</v>
      </c>
    </row>
    <row r="103" spans="1:17" x14ac:dyDescent="0.15">
      <c r="A103" s="122"/>
      <c r="B103" s="173"/>
      <c r="C103" s="114"/>
      <c r="D103" s="118"/>
      <c r="E103" s="118"/>
      <c r="F103" s="120"/>
      <c r="G103" s="125"/>
      <c r="H103" s="119" t="s">
        <v>208</v>
      </c>
      <c r="I103" s="166"/>
      <c r="J103" s="166"/>
      <c r="K103" s="166"/>
      <c r="L103" s="166"/>
      <c r="M103" s="166"/>
      <c r="N103" s="166"/>
      <c r="O103" s="166"/>
      <c r="P103" s="174"/>
      <c r="Q103" s="175">
        <f>Q104+Q105</f>
        <v>12000000</v>
      </c>
    </row>
    <row r="104" spans="1:17" x14ac:dyDescent="0.15">
      <c r="A104" s="122"/>
      <c r="B104" s="173"/>
      <c r="C104" s="114"/>
      <c r="D104" s="118"/>
      <c r="E104" s="118"/>
      <c r="F104" s="120"/>
      <c r="G104" s="125"/>
      <c r="H104" s="119" t="s">
        <v>209</v>
      </c>
      <c r="I104" s="166">
        <v>6000000</v>
      </c>
      <c r="J104" s="166" t="s">
        <v>5</v>
      </c>
      <c r="K104" s="166" t="s">
        <v>13</v>
      </c>
      <c r="L104" s="166">
        <v>1</v>
      </c>
      <c r="M104" s="166" t="s">
        <v>98</v>
      </c>
      <c r="N104" s="166"/>
      <c r="O104" s="166"/>
      <c r="P104" s="174"/>
      <c r="Q104" s="175">
        <f>I104*L104</f>
        <v>6000000</v>
      </c>
    </row>
    <row r="105" spans="1:17" x14ac:dyDescent="0.15">
      <c r="A105" s="122"/>
      <c r="B105" s="173"/>
      <c r="C105" s="114"/>
      <c r="D105" s="118"/>
      <c r="E105" s="118"/>
      <c r="F105" s="120"/>
      <c r="G105" s="125"/>
      <c r="H105" s="119" t="s">
        <v>149</v>
      </c>
      <c r="I105" s="166">
        <v>6000000</v>
      </c>
      <c r="J105" s="166" t="s">
        <v>5</v>
      </c>
      <c r="K105" s="166" t="s">
        <v>13</v>
      </c>
      <c r="L105" s="166">
        <v>1</v>
      </c>
      <c r="M105" s="166" t="s">
        <v>98</v>
      </c>
      <c r="N105" s="166"/>
      <c r="O105" s="166"/>
      <c r="P105" s="174"/>
      <c r="Q105" s="175">
        <f>I105*L105</f>
        <v>6000000</v>
      </c>
    </row>
    <row r="106" spans="1:17" x14ac:dyDescent="0.15">
      <c r="A106" s="122"/>
      <c r="B106" s="173"/>
      <c r="C106" s="114"/>
      <c r="D106" s="118"/>
      <c r="E106" s="203"/>
      <c r="F106" s="120"/>
      <c r="G106" s="121"/>
      <c r="H106" s="119" t="s">
        <v>66</v>
      </c>
      <c r="I106" s="166">
        <v>100000</v>
      </c>
      <c r="J106" s="167" t="s">
        <v>5</v>
      </c>
      <c r="K106" s="166" t="s">
        <v>13</v>
      </c>
      <c r="L106" s="166"/>
      <c r="M106" s="167"/>
      <c r="N106" s="166"/>
      <c r="O106" s="166">
        <v>2</v>
      </c>
      <c r="P106" s="168" t="s">
        <v>14</v>
      </c>
      <c r="Q106" s="169">
        <f>I106*O106</f>
        <v>200000</v>
      </c>
    </row>
    <row r="107" spans="1:17" x14ac:dyDescent="0.15">
      <c r="A107" s="122"/>
      <c r="B107" s="173"/>
      <c r="C107" s="114"/>
      <c r="D107" s="118"/>
      <c r="E107" s="203"/>
      <c r="F107" s="120"/>
      <c r="G107" s="121"/>
      <c r="H107" s="119" t="s">
        <v>68</v>
      </c>
      <c r="I107" s="166">
        <v>150000</v>
      </c>
      <c r="J107" s="167" t="s">
        <v>5</v>
      </c>
      <c r="K107" s="166" t="s">
        <v>13</v>
      </c>
      <c r="L107" s="166"/>
      <c r="M107" s="167"/>
      <c r="N107" s="166"/>
      <c r="O107" s="166">
        <v>2</v>
      </c>
      <c r="P107" s="168" t="s">
        <v>14</v>
      </c>
      <c r="Q107" s="169">
        <f>I107*O107</f>
        <v>300000</v>
      </c>
    </row>
    <row r="108" spans="1:17" x14ac:dyDescent="0.15">
      <c r="A108" s="122"/>
      <c r="B108" s="123"/>
      <c r="C108" s="114"/>
      <c r="D108" s="118"/>
      <c r="E108" s="203"/>
      <c r="F108" s="120"/>
      <c r="G108" s="121"/>
      <c r="H108" s="119" t="s">
        <v>82</v>
      </c>
      <c r="I108" s="166">
        <v>0</v>
      </c>
      <c r="J108" s="167" t="s">
        <v>5</v>
      </c>
      <c r="K108" s="166" t="s">
        <v>13</v>
      </c>
      <c r="L108" s="166"/>
      <c r="M108" s="167"/>
      <c r="N108" s="166"/>
      <c r="O108" s="166">
        <v>0</v>
      </c>
      <c r="P108" s="168" t="s">
        <v>98</v>
      </c>
      <c r="Q108" s="169">
        <f>I108*O108</f>
        <v>0</v>
      </c>
    </row>
    <row r="109" spans="1:17" x14ac:dyDescent="0.15">
      <c r="A109" s="126"/>
      <c r="B109" s="157"/>
      <c r="C109" s="133"/>
      <c r="D109" s="127"/>
      <c r="E109" s="127"/>
      <c r="F109" s="128"/>
      <c r="G109" s="129"/>
      <c r="H109" s="207" t="s">
        <v>133</v>
      </c>
      <c r="I109" s="208"/>
      <c r="J109" s="209"/>
      <c r="K109" s="208"/>
      <c r="L109" s="208"/>
      <c r="M109" s="209"/>
      <c r="N109" s="208"/>
      <c r="O109" s="208"/>
      <c r="P109" s="210"/>
      <c r="Q109" s="211">
        <f>Q110</f>
        <v>600000</v>
      </c>
    </row>
    <row r="110" spans="1:17" x14ac:dyDescent="0.15">
      <c r="A110" s="160"/>
      <c r="B110" s="161"/>
      <c r="C110" s="162"/>
      <c r="D110" s="163"/>
      <c r="E110" s="163"/>
      <c r="F110" s="164"/>
      <c r="G110" s="165"/>
      <c r="H110" s="212" t="s">
        <v>150</v>
      </c>
      <c r="I110" s="213">
        <v>100000</v>
      </c>
      <c r="J110" s="214" t="s">
        <v>5</v>
      </c>
      <c r="K110" s="213" t="s">
        <v>13</v>
      </c>
      <c r="L110" s="213"/>
      <c r="M110" s="214"/>
      <c r="N110" s="213"/>
      <c r="O110" s="213">
        <v>6</v>
      </c>
      <c r="P110" s="215" t="s">
        <v>98</v>
      </c>
      <c r="Q110" s="216">
        <f>I110*O110</f>
        <v>600000</v>
      </c>
    </row>
  </sheetData>
  <mergeCells count="2">
    <mergeCell ref="A70:C70"/>
    <mergeCell ref="B71:C71"/>
  </mergeCells>
  <phoneticPr fontId="19" type="noConversion"/>
  <pageMargins left="1.1023622047244095" right="0.70866141732283472" top="0.74803149606299213" bottom="0.74803149606299213" header="0.31496062992125984" footer="0.31496062992125984"/>
  <pageSetup paperSize="9" firstPageNumber="183" orientation="portrait" useFirstPageNumber="1" r:id="rId1"/>
  <headerFooter>
    <oddFooter>&amp;R참좋은재가노인돌봄센터(2022.02.14)</oddFooter>
  </headerFooter>
  <rowBreaks count="1" manualBreakCount="1">
    <brk id="19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7"/>
  <sheetViews>
    <sheetView view="pageBreakPreview" zoomScaleSheetLayoutView="100" workbookViewId="0">
      <selection activeCell="A15" sqref="A15:B15"/>
    </sheetView>
  </sheetViews>
  <sheetFormatPr defaultRowHeight="13.5" x14ac:dyDescent="0.15"/>
  <cols>
    <col min="1" max="1" width="14.88671875" style="12" customWidth="1"/>
    <col min="2" max="2" width="15.88671875" style="12" customWidth="1"/>
    <col min="3" max="5" width="13.77734375" style="12" customWidth="1"/>
    <col min="7" max="7" width="9.5546875" bestFit="1" customWidth="1"/>
    <col min="10" max="10" width="11.5546875" bestFit="1" customWidth="1"/>
    <col min="12" max="12" width="10.5546875" bestFit="1" customWidth="1"/>
    <col min="14" max="14" width="10.5546875" bestFit="1" customWidth="1"/>
  </cols>
  <sheetData>
    <row r="1" spans="1:11" ht="39" customHeight="1" x14ac:dyDescent="0.15">
      <c r="A1" s="527" t="s">
        <v>239</v>
      </c>
      <c r="B1" s="527"/>
      <c r="C1" s="527"/>
      <c r="D1" s="527"/>
      <c r="E1" s="527"/>
    </row>
    <row r="2" spans="1:11" ht="20.25" customHeight="1" x14ac:dyDescent="0.15">
      <c r="A2" s="6"/>
      <c r="B2" s="6"/>
      <c r="C2" s="6"/>
      <c r="D2" s="6"/>
      <c r="E2" s="30" t="s">
        <v>97</v>
      </c>
    </row>
    <row r="3" spans="1:11" ht="21" customHeight="1" x14ac:dyDescent="0.15">
      <c r="A3" s="528" t="s">
        <v>85</v>
      </c>
      <c r="B3" s="529"/>
      <c r="C3" s="530"/>
      <c r="D3" s="530"/>
      <c r="E3" s="531"/>
    </row>
    <row r="4" spans="1:11" ht="21" customHeight="1" thickBot="1" x14ac:dyDescent="0.2">
      <c r="A4" s="14" t="s">
        <v>31</v>
      </c>
      <c r="B4" s="73" t="s">
        <v>25</v>
      </c>
      <c r="C4" s="75" t="s">
        <v>201</v>
      </c>
      <c r="D4" s="75" t="s">
        <v>253</v>
      </c>
      <c r="E4" s="74" t="s">
        <v>60</v>
      </c>
    </row>
    <row r="5" spans="1:11" ht="21" customHeight="1" thickTop="1" x14ac:dyDescent="0.15">
      <c r="A5" s="532" t="s">
        <v>63</v>
      </c>
      <c r="B5" s="533"/>
      <c r="C5" s="15">
        <v>880086000</v>
      </c>
      <c r="D5" s="15">
        <f>SUM(D6:D10)</f>
        <v>947034000</v>
      </c>
      <c r="E5" s="27">
        <f>D5-C5</f>
        <v>66948000</v>
      </c>
      <c r="K5" s="17"/>
    </row>
    <row r="6" spans="1:11" ht="21" customHeight="1" x14ac:dyDescent="0.15">
      <c r="A6" s="34" t="s">
        <v>37</v>
      </c>
      <c r="B6" s="16" t="s">
        <v>37</v>
      </c>
      <c r="C6" s="17">
        <f>세입예산!D6</f>
        <v>867000000</v>
      </c>
      <c r="D6" s="17">
        <f>세입예산!E6</f>
        <v>936420000</v>
      </c>
      <c r="E6" s="18">
        <f>D6-C6</f>
        <v>69420000</v>
      </c>
      <c r="K6" s="17"/>
    </row>
    <row r="7" spans="1:11" ht="21" customHeight="1" x14ac:dyDescent="0.15">
      <c r="A7" s="19" t="s">
        <v>39</v>
      </c>
      <c r="B7" s="16" t="s">
        <v>39</v>
      </c>
      <c r="C7" s="17">
        <f>세입예산!D17</f>
        <v>5200000</v>
      </c>
      <c r="D7" s="17">
        <f>세입예산!E17</f>
        <v>3600000</v>
      </c>
      <c r="E7" s="18">
        <f t="shared" ref="E7:E10" si="0">D7-C7</f>
        <v>-1600000</v>
      </c>
      <c r="K7" s="22"/>
    </row>
    <row r="8" spans="1:11" ht="21" customHeight="1" x14ac:dyDescent="0.15">
      <c r="A8" s="19" t="s">
        <v>51</v>
      </c>
      <c r="B8" s="16" t="s">
        <v>51</v>
      </c>
      <c r="C8" s="22">
        <f>세입예산!D21</f>
        <v>1000000</v>
      </c>
      <c r="D8" s="22">
        <f>세입예산!E21</f>
        <v>0</v>
      </c>
      <c r="E8" s="18">
        <f t="shared" si="0"/>
        <v>-1000000</v>
      </c>
      <c r="K8" s="22"/>
    </row>
    <row r="9" spans="1:11" ht="21" customHeight="1" x14ac:dyDescent="0.15">
      <c r="A9" s="20" t="s">
        <v>78</v>
      </c>
      <c r="B9" s="21" t="s">
        <v>78</v>
      </c>
      <c r="C9" s="22">
        <f>세입예산!D24</f>
        <v>6370000</v>
      </c>
      <c r="D9" s="22">
        <f>세입예산!E24</f>
        <v>6498119</v>
      </c>
      <c r="E9" s="18">
        <f t="shared" si="0"/>
        <v>128119</v>
      </c>
      <c r="F9" s="95" t="s">
        <v>264</v>
      </c>
      <c r="G9" s="95" t="s">
        <v>265</v>
      </c>
      <c r="K9" s="25"/>
    </row>
    <row r="10" spans="1:11" ht="21" customHeight="1" x14ac:dyDescent="0.15">
      <c r="A10" s="23" t="s">
        <v>71</v>
      </c>
      <c r="B10" s="24" t="s">
        <v>79</v>
      </c>
      <c r="C10" s="25">
        <f>세입예산!D28</f>
        <v>516000</v>
      </c>
      <c r="D10" s="25">
        <f>세입예산!E28</f>
        <v>515881</v>
      </c>
      <c r="E10" s="26">
        <f t="shared" si="0"/>
        <v>-119</v>
      </c>
    </row>
    <row r="11" spans="1:11" ht="21" customHeight="1" x14ac:dyDescent="0.15">
      <c r="A11" s="7"/>
      <c r="B11" s="7"/>
      <c r="C11" s="8"/>
      <c r="D11" s="9"/>
      <c r="E11" s="10"/>
    </row>
    <row r="12" spans="1:11" ht="21" customHeight="1" x14ac:dyDescent="0.15">
      <c r="A12" s="81"/>
      <c r="B12" s="81"/>
      <c r="C12" s="81"/>
      <c r="D12" s="81"/>
      <c r="E12" s="30" t="s">
        <v>70</v>
      </c>
    </row>
    <row r="13" spans="1:11" ht="21" customHeight="1" x14ac:dyDescent="0.15">
      <c r="A13" s="528" t="s">
        <v>83</v>
      </c>
      <c r="B13" s="529"/>
      <c r="C13" s="530"/>
      <c r="D13" s="530"/>
      <c r="E13" s="531"/>
    </row>
    <row r="14" spans="1:11" ht="21" customHeight="1" thickBot="1" x14ac:dyDescent="0.2">
      <c r="A14" s="14" t="s">
        <v>31</v>
      </c>
      <c r="B14" s="73" t="s">
        <v>25</v>
      </c>
      <c r="C14" s="41" t="s">
        <v>225</v>
      </c>
      <c r="D14" s="75" t="s">
        <v>253</v>
      </c>
      <c r="E14" s="74" t="s">
        <v>60</v>
      </c>
    </row>
    <row r="15" spans="1:11" ht="21" customHeight="1" thickTop="1" x14ac:dyDescent="0.15">
      <c r="A15" s="532" t="s">
        <v>61</v>
      </c>
      <c r="B15" s="533"/>
      <c r="C15" s="136">
        <f>SUM(C16:C22)</f>
        <v>880086000</v>
      </c>
      <c r="D15" s="15">
        <f>SUM(D16:D22)</f>
        <v>947034000</v>
      </c>
      <c r="E15" s="27">
        <f t="shared" ref="E15:E22" si="1">D15-C15</f>
        <v>66948000</v>
      </c>
    </row>
    <row r="16" spans="1:11" ht="21" customHeight="1" x14ac:dyDescent="0.15">
      <c r="A16" s="534" t="s">
        <v>19</v>
      </c>
      <c r="B16" s="28" t="s">
        <v>91</v>
      </c>
      <c r="C16" s="137">
        <f>세출예산!D7</f>
        <v>810148560</v>
      </c>
      <c r="D16" s="29">
        <f>세출예산!E7</f>
        <v>870178700</v>
      </c>
      <c r="E16" s="62">
        <f t="shared" si="1"/>
        <v>60030140</v>
      </c>
      <c r="H16" s="95"/>
    </row>
    <row r="17" spans="1:11" ht="21" customHeight="1" x14ac:dyDescent="0.15">
      <c r="A17" s="534"/>
      <c r="B17" s="28" t="s">
        <v>90</v>
      </c>
      <c r="C17" s="137">
        <f>세출예산!D23</f>
        <v>760000</v>
      </c>
      <c r="D17" s="376">
        <f>세출예산!E23</f>
        <v>1320000</v>
      </c>
      <c r="E17" s="62">
        <f t="shared" si="1"/>
        <v>560000</v>
      </c>
    </row>
    <row r="18" spans="1:11" ht="21" customHeight="1" x14ac:dyDescent="0.15">
      <c r="A18" s="534"/>
      <c r="B18" s="76" t="s">
        <v>95</v>
      </c>
      <c r="C18" s="137">
        <f>세출예산!D32</f>
        <v>15286000</v>
      </c>
      <c r="D18" s="29">
        <f>세출예산!E32</f>
        <v>15101000</v>
      </c>
      <c r="E18" s="62">
        <f t="shared" si="1"/>
        <v>-185000</v>
      </c>
      <c r="G18" s="95" t="s">
        <v>266</v>
      </c>
    </row>
    <row r="19" spans="1:11" ht="21" customHeight="1" x14ac:dyDescent="0.15">
      <c r="A19" s="84" t="s">
        <v>94</v>
      </c>
      <c r="B19" s="28" t="s">
        <v>92</v>
      </c>
      <c r="C19" s="137">
        <f>세출예산!D59</f>
        <v>0</v>
      </c>
      <c r="D19" s="141">
        <f>세출예산!E59</f>
        <v>0</v>
      </c>
      <c r="E19" s="62">
        <f t="shared" si="1"/>
        <v>0</v>
      </c>
      <c r="G19" s="96"/>
      <c r="H19" s="96"/>
      <c r="I19" s="96"/>
      <c r="J19" s="96"/>
    </row>
    <row r="20" spans="1:11" ht="21" customHeight="1" x14ac:dyDescent="0.15">
      <c r="A20" s="84" t="s">
        <v>17</v>
      </c>
      <c r="B20" s="64" t="s">
        <v>89</v>
      </c>
      <c r="C20" s="138">
        <f>세출예산!D63</f>
        <v>53260800</v>
      </c>
      <c r="D20" s="49">
        <f>세출예산!E63</f>
        <v>56680000</v>
      </c>
      <c r="E20" s="62">
        <f t="shared" si="1"/>
        <v>3419200</v>
      </c>
      <c r="G20" s="96" t="s">
        <v>268</v>
      </c>
      <c r="H20" s="96"/>
      <c r="I20" s="96"/>
      <c r="J20" s="96"/>
    </row>
    <row r="21" spans="1:11" ht="21" customHeight="1" x14ac:dyDescent="0.15">
      <c r="A21" s="84" t="s">
        <v>93</v>
      </c>
      <c r="B21" s="79" t="s">
        <v>93</v>
      </c>
      <c r="C21" s="139">
        <f>세출예산!D99</f>
        <v>400000</v>
      </c>
      <c r="D21" s="53">
        <f>세출예산!E99</f>
        <v>400000</v>
      </c>
      <c r="E21" s="62">
        <f t="shared" si="1"/>
        <v>0</v>
      </c>
      <c r="G21" s="96" t="s">
        <v>267</v>
      </c>
      <c r="H21" s="96" t="s">
        <v>269</v>
      </c>
      <c r="I21" s="96"/>
      <c r="J21" s="96"/>
    </row>
    <row r="22" spans="1:11" ht="21" customHeight="1" x14ac:dyDescent="0.15">
      <c r="A22" s="77" t="s">
        <v>67</v>
      </c>
      <c r="B22" s="78" t="s">
        <v>67</v>
      </c>
      <c r="C22" s="140">
        <f>세출예산!D102</f>
        <v>230640</v>
      </c>
      <c r="D22" s="51">
        <f>세출예산!E102</f>
        <v>3354300</v>
      </c>
      <c r="E22" s="85">
        <f t="shared" si="1"/>
        <v>3123660</v>
      </c>
      <c r="G22" s="96" t="s">
        <v>334</v>
      </c>
      <c r="H22" s="96"/>
      <c r="I22" s="96"/>
      <c r="J22" s="96"/>
    </row>
    <row r="23" spans="1:11" x14ac:dyDescent="0.15">
      <c r="G23" s="96" t="s">
        <v>270</v>
      </c>
      <c r="H23" s="96"/>
      <c r="I23" s="96"/>
      <c r="J23" s="96"/>
    </row>
    <row r="24" spans="1:11" x14ac:dyDescent="0.15">
      <c r="G24" s="96" t="s">
        <v>271</v>
      </c>
      <c r="H24" s="96"/>
      <c r="I24" s="96"/>
      <c r="J24" s="96"/>
    </row>
    <row r="25" spans="1:11" x14ac:dyDescent="0.15">
      <c r="G25" s="96"/>
      <c r="H25" s="96"/>
      <c r="I25" s="96"/>
      <c r="J25" s="96"/>
    </row>
    <row r="26" spans="1:11" x14ac:dyDescent="0.15">
      <c r="G26" s="96"/>
      <c r="H26" s="96"/>
      <c r="I26" s="96"/>
      <c r="J26" s="96"/>
      <c r="K26" s="298"/>
    </row>
    <row r="27" spans="1:11" x14ac:dyDescent="0.15">
      <c r="G27" s="96"/>
      <c r="H27" s="96"/>
      <c r="I27" s="96"/>
      <c r="J27" s="96"/>
    </row>
  </sheetData>
  <mergeCells count="6">
    <mergeCell ref="A1:E1"/>
    <mergeCell ref="A3:E3"/>
    <mergeCell ref="A5:B5"/>
    <mergeCell ref="A13:E13"/>
    <mergeCell ref="A16:A18"/>
    <mergeCell ref="A15:B15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firstPageNumber="185" orientation="portrait" useFirstPageNumber="1" r:id="rId1"/>
  <headerFooter>
    <oddFooter>&amp;R&amp;"굴림,보통"&amp;9참좋은재가노인돌봄센터(2022.02.14)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  <pageSetUpPr fitToPage="1"/>
  </sheetPr>
  <dimension ref="A1:W37"/>
  <sheetViews>
    <sheetView showGridLines="0" view="pageBreakPreview" zoomScaleSheetLayoutView="100" workbookViewId="0">
      <pane ySplit="4" topLeftCell="A13" activePane="bottomLeft" state="frozen"/>
      <selection pane="bottomLeft" activeCell="D29" sqref="D29"/>
    </sheetView>
  </sheetViews>
  <sheetFormatPr defaultRowHeight="13.5" x14ac:dyDescent="0.15"/>
  <cols>
    <col min="1" max="1" width="8.33203125" customWidth="1"/>
    <col min="2" max="2" width="9" customWidth="1"/>
    <col min="3" max="3" width="13.44140625" customWidth="1"/>
    <col min="4" max="4" width="11.77734375" style="108" customWidth="1"/>
    <col min="5" max="5" width="12.21875" customWidth="1"/>
    <col min="6" max="6" width="10.6640625" customWidth="1"/>
    <col min="7" max="7" width="7.6640625" style="93" customWidth="1"/>
    <col min="8" max="8" width="21.109375" customWidth="1"/>
    <col min="9" max="9" width="9.33203125" customWidth="1"/>
    <col min="10" max="10" width="2.77734375" customWidth="1"/>
    <col min="11" max="11" width="2.21875" customWidth="1"/>
    <col min="12" max="12" width="3.21875" customWidth="1"/>
    <col min="13" max="16" width="2.77734375" customWidth="1"/>
    <col min="17" max="17" width="11.88671875" customWidth="1"/>
    <col min="18" max="18" width="4.88671875" customWidth="1"/>
    <col min="19" max="19" width="47.77734375" style="96" customWidth="1"/>
    <col min="20" max="20" width="14.77734375" style="96" customWidth="1"/>
    <col min="21" max="21" width="12.6640625" bestFit="1" customWidth="1"/>
    <col min="22" max="22" width="5.5546875" customWidth="1"/>
    <col min="23" max="23" width="13.77734375" bestFit="1" customWidth="1"/>
  </cols>
  <sheetData>
    <row r="1" spans="1:23" ht="20.100000000000001" customHeight="1" x14ac:dyDescent="0.15">
      <c r="A1" s="552" t="s">
        <v>240</v>
      </c>
      <c r="B1" s="553"/>
      <c r="C1" s="553"/>
      <c r="D1" s="553"/>
      <c r="E1" s="553"/>
      <c r="F1" s="553"/>
      <c r="G1" s="553"/>
      <c r="H1" s="553"/>
      <c r="I1" s="553"/>
      <c r="J1" s="553"/>
      <c r="K1" s="553"/>
      <c r="L1" s="553"/>
      <c r="M1" s="553"/>
      <c r="N1" s="553"/>
      <c r="O1" s="553"/>
      <c r="P1" s="553"/>
      <c r="Q1" s="277"/>
    </row>
    <row r="2" spans="1:23" ht="13.5" customHeight="1" x14ac:dyDescent="0.15">
      <c r="A2" s="566" t="s">
        <v>186</v>
      </c>
      <c r="B2" s="567"/>
      <c r="C2" s="567"/>
      <c r="D2" s="567"/>
      <c r="E2" s="567"/>
      <c r="F2" s="567"/>
      <c r="G2" s="567"/>
      <c r="H2" s="567"/>
      <c r="I2" s="567"/>
      <c r="J2" s="567"/>
      <c r="K2" s="567"/>
      <c r="L2" s="567"/>
      <c r="M2" s="567"/>
      <c r="N2" s="567"/>
      <c r="O2" s="567"/>
      <c r="P2" s="567"/>
      <c r="Q2" s="568"/>
      <c r="V2" s="96"/>
    </row>
    <row r="3" spans="1:23" ht="20.100000000000001" customHeight="1" x14ac:dyDescent="0.15">
      <c r="A3" s="554" t="s">
        <v>27</v>
      </c>
      <c r="B3" s="555"/>
      <c r="C3" s="556"/>
      <c r="D3" s="557" t="s">
        <v>226</v>
      </c>
      <c r="E3" s="557" t="s">
        <v>227</v>
      </c>
      <c r="F3" s="559" t="s">
        <v>60</v>
      </c>
      <c r="G3" s="559"/>
      <c r="H3" s="560" t="s">
        <v>38</v>
      </c>
      <c r="I3" s="561"/>
      <c r="J3" s="561"/>
      <c r="K3" s="561"/>
      <c r="L3" s="561"/>
      <c r="M3" s="561"/>
      <c r="N3" s="561"/>
      <c r="O3" s="561"/>
      <c r="P3" s="561"/>
      <c r="Q3" s="562"/>
      <c r="V3" s="95"/>
    </row>
    <row r="4" spans="1:23" ht="20.100000000000001" customHeight="1" thickBot="1" x14ac:dyDescent="0.2">
      <c r="A4" s="278" t="s">
        <v>18</v>
      </c>
      <c r="B4" s="61" t="s">
        <v>15</v>
      </c>
      <c r="C4" s="61" t="s">
        <v>34</v>
      </c>
      <c r="D4" s="558"/>
      <c r="E4" s="558"/>
      <c r="F4" s="61" t="s">
        <v>24</v>
      </c>
      <c r="G4" s="86" t="s">
        <v>29</v>
      </c>
      <c r="H4" s="563"/>
      <c r="I4" s="564"/>
      <c r="J4" s="564"/>
      <c r="K4" s="564"/>
      <c r="L4" s="564"/>
      <c r="M4" s="564"/>
      <c r="N4" s="564"/>
      <c r="O4" s="564"/>
      <c r="P4" s="564"/>
      <c r="Q4" s="565"/>
      <c r="V4" s="95"/>
    </row>
    <row r="5" spans="1:23" ht="20.100000000000001" customHeight="1" thickTop="1" x14ac:dyDescent="0.15">
      <c r="A5" s="547" t="s">
        <v>32</v>
      </c>
      <c r="B5" s="548"/>
      <c r="C5" s="549"/>
      <c r="D5" s="67">
        <f>SUM(D6,D17,D21,D24,D28)</f>
        <v>880086000</v>
      </c>
      <c r="E5" s="67">
        <f>SUM(E6,E17,E21,E24,E28)</f>
        <v>947034000</v>
      </c>
      <c r="F5" s="67">
        <f>E5-D5</f>
        <v>66948000</v>
      </c>
      <c r="G5" s="87">
        <f>E5/D5*100</f>
        <v>107.60698386294068</v>
      </c>
      <c r="H5" s="68"/>
      <c r="I5" s="42"/>
      <c r="J5" s="42"/>
      <c r="K5" s="42"/>
      <c r="L5" s="42"/>
      <c r="M5" s="42"/>
      <c r="N5" s="42"/>
      <c r="O5" s="42"/>
      <c r="P5" s="69"/>
      <c r="Q5" s="279"/>
      <c r="S5" s="311" t="s">
        <v>251</v>
      </c>
      <c r="V5" s="95"/>
    </row>
    <row r="6" spans="1:23" ht="20.100000000000001" customHeight="1" x14ac:dyDescent="0.15">
      <c r="A6" s="538" t="s">
        <v>37</v>
      </c>
      <c r="B6" s="539"/>
      <c r="C6" s="540"/>
      <c r="D6" s="70">
        <f>D7</f>
        <v>867000000</v>
      </c>
      <c r="E6" s="70">
        <f>E7</f>
        <v>936420000</v>
      </c>
      <c r="F6" s="70">
        <f>E6-D6</f>
        <v>69420000</v>
      </c>
      <c r="G6" s="88">
        <f>E6/D6*100</f>
        <v>108.00692041522491</v>
      </c>
      <c r="H6" s="58"/>
      <c r="I6" s="43" t="s">
        <v>101</v>
      </c>
      <c r="J6" s="43"/>
      <c r="K6" s="43"/>
      <c r="L6" s="43"/>
      <c r="M6" s="43"/>
      <c r="N6" s="43"/>
      <c r="O6" s="43"/>
      <c r="P6" s="71"/>
      <c r="Q6" s="266"/>
      <c r="S6" s="307"/>
      <c r="U6" s="95"/>
    </row>
    <row r="7" spans="1:23" ht="20.100000000000001" customHeight="1" x14ac:dyDescent="0.15">
      <c r="A7" s="550"/>
      <c r="B7" s="541" t="s">
        <v>37</v>
      </c>
      <c r="C7" s="540"/>
      <c r="D7" s="63">
        <f>D8+D14</f>
        <v>867000000</v>
      </c>
      <c r="E7" s="63">
        <f>E8+E14</f>
        <v>936420000</v>
      </c>
      <c r="F7" s="63">
        <f>E7-D7</f>
        <v>69420000</v>
      </c>
      <c r="G7" s="89">
        <f>E7/D7*100</f>
        <v>108.00692041522491</v>
      </c>
      <c r="H7" s="58"/>
      <c r="I7" s="43"/>
      <c r="J7" s="43"/>
      <c r="K7" s="43"/>
      <c r="L7" s="43"/>
      <c r="M7" s="43"/>
      <c r="N7" s="43"/>
      <c r="O7" s="43"/>
      <c r="P7" s="71"/>
      <c r="Q7" s="266"/>
      <c r="S7" s="96" t="s">
        <v>312</v>
      </c>
    </row>
    <row r="8" spans="1:23" ht="18.75" customHeight="1" x14ac:dyDescent="0.15">
      <c r="A8" s="550"/>
      <c r="B8" s="551"/>
      <c r="C8" s="65" t="s">
        <v>110</v>
      </c>
      <c r="D8" s="53">
        <v>867000000</v>
      </c>
      <c r="E8" s="83">
        <f>Q8</f>
        <v>936420000</v>
      </c>
      <c r="F8" s="52">
        <f>E8-D8</f>
        <v>69420000</v>
      </c>
      <c r="G8" s="90">
        <f>E8/D8*100</f>
        <v>108.00692041522491</v>
      </c>
      <c r="H8" s="98" t="s">
        <v>185</v>
      </c>
      <c r="I8" s="44"/>
      <c r="J8" s="44"/>
      <c r="K8" s="44"/>
      <c r="L8" s="44"/>
      <c r="M8" s="44"/>
      <c r="N8" s="44"/>
      <c r="O8" s="44"/>
      <c r="P8" s="72"/>
      <c r="Q8" s="280">
        <f>SUM(Q9,Q11,Q12,Q13)</f>
        <v>936420000</v>
      </c>
      <c r="S8" s="96" t="s">
        <v>311</v>
      </c>
      <c r="V8" s="95"/>
    </row>
    <row r="9" spans="1:23" ht="20.100000000000001" customHeight="1" x14ac:dyDescent="0.15">
      <c r="A9" s="550"/>
      <c r="B9" s="551"/>
      <c r="C9" s="80"/>
      <c r="D9" s="46"/>
      <c r="E9" s="59"/>
      <c r="F9" s="47"/>
      <c r="G9" s="91"/>
      <c r="H9" s="48" t="s">
        <v>141</v>
      </c>
      <c r="I9" s="45">
        <v>872400000</v>
      </c>
      <c r="J9" s="45" t="s">
        <v>100</v>
      </c>
      <c r="K9" s="45"/>
      <c r="L9" s="45"/>
      <c r="M9" s="45"/>
      <c r="N9" s="45"/>
      <c r="O9" s="45"/>
      <c r="P9" s="66"/>
      <c r="Q9" s="281">
        <f>I9</f>
        <v>872400000</v>
      </c>
      <c r="R9" s="296"/>
      <c r="S9" s="96" t="s">
        <v>297</v>
      </c>
      <c r="V9" s="95"/>
      <c r="W9" s="298"/>
    </row>
    <row r="10" spans="1:23" ht="20.100000000000001" customHeight="1" x14ac:dyDescent="0.15">
      <c r="A10" s="550"/>
      <c r="B10" s="551"/>
      <c r="C10" s="80"/>
      <c r="D10" s="46"/>
      <c r="E10" s="59"/>
      <c r="F10" s="47"/>
      <c r="G10" s="91"/>
      <c r="H10" s="48" t="s">
        <v>114</v>
      </c>
      <c r="I10" s="45"/>
      <c r="J10" s="45"/>
      <c r="K10" s="45"/>
      <c r="L10" s="45"/>
      <c r="M10" s="45"/>
      <c r="N10" s="45"/>
      <c r="O10" s="45"/>
      <c r="P10" s="66"/>
      <c r="Q10" s="281"/>
      <c r="V10" s="95"/>
    </row>
    <row r="11" spans="1:23" ht="20.100000000000001" customHeight="1" x14ac:dyDescent="0.15">
      <c r="A11" s="550"/>
      <c r="B11" s="551"/>
      <c r="C11" s="80"/>
      <c r="D11" s="46"/>
      <c r="E11" s="59"/>
      <c r="F11" s="47"/>
      <c r="G11" s="91"/>
      <c r="H11" s="48" t="s">
        <v>112</v>
      </c>
      <c r="I11" s="45">
        <v>6000</v>
      </c>
      <c r="J11" s="45" t="s">
        <v>5</v>
      </c>
      <c r="K11" s="45" t="s">
        <v>144</v>
      </c>
      <c r="L11" s="45">
        <v>720</v>
      </c>
      <c r="M11" s="45" t="s">
        <v>117</v>
      </c>
      <c r="N11" s="45" t="s">
        <v>13</v>
      </c>
      <c r="O11" s="45">
        <v>12</v>
      </c>
      <c r="P11" s="66" t="s">
        <v>9</v>
      </c>
      <c r="Q11" s="281">
        <f>I11*L11*O11</f>
        <v>51840000</v>
      </c>
      <c r="S11" s="306" t="s">
        <v>294</v>
      </c>
      <c r="V11" s="95"/>
    </row>
    <row r="12" spans="1:23" ht="20.100000000000001" customHeight="1" x14ac:dyDescent="0.15">
      <c r="A12" s="550"/>
      <c r="B12" s="551"/>
      <c r="C12" s="80"/>
      <c r="D12" s="46"/>
      <c r="E12" s="59"/>
      <c r="F12" s="47"/>
      <c r="G12" s="91"/>
      <c r="H12" s="48" t="s">
        <v>143</v>
      </c>
      <c r="I12" s="45">
        <v>6000000</v>
      </c>
      <c r="J12" s="45" t="s">
        <v>100</v>
      </c>
      <c r="K12" s="45" t="s">
        <v>13</v>
      </c>
      <c r="L12" s="45"/>
      <c r="M12" s="45"/>
      <c r="N12" s="45"/>
      <c r="O12" s="45">
        <v>2</v>
      </c>
      <c r="P12" s="66" t="s">
        <v>98</v>
      </c>
      <c r="Q12" s="281">
        <f>I12*O12</f>
        <v>12000000</v>
      </c>
      <c r="U12" s="297"/>
      <c r="V12" s="95"/>
    </row>
    <row r="13" spans="1:23" ht="20.100000000000001" customHeight="1" x14ac:dyDescent="0.15">
      <c r="A13" s="550"/>
      <c r="B13" s="551"/>
      <c r="C13" s="80"/>
      <c r="D13" s="46"/>
      <c r="E13" s="59"/>
      <c r="F13" s="47"/>
      <c r="G13" s="91"/>
      <c r="H13" s="394" t="s">
        <v>228</v>
      </c>
      <c r="I13" s="395">
        <v>20000</v>
      </c>
      <c r="J13" s="395" t="s">
        <v>231</v>
      </c>
      <c r="K13" s="395" t="s">
        <v>13</v>
      </c>
      <c r="L13" s="395">
        <v>3</v>
      </c>
      <c r="M13" s="395" t="s">
        <v>229</v>
      </c>
      <c r="N13" s="395" t="s">
        <v>13</v>
      </c>
      <c r="O13" s="395">
        <v>3</v>
      </c>
      <c r="P13" s="396" t="s">
        <v>230</v>
      </c>
      <c r="Q13" s="397">
        <f>I13*L13*O13</f>
        <v>180000</v>
      </c>
      <c r="S13" s="96" t="s">
        <v>293</v>
      </c>
      <c r="U13" s="297"/>
      <c r="V13" s="95"/>
    </row>
    <row r="14" spans="1:23" ht="20.100000000000001" customHeight="1" x14ac:dyDescent="0.15">
      <c r="A14" s="550"/>
      <c r="B14" s="551"/>
      <c r="C14" s="65" t="s">
        <v>118</v>
      </c>
      <c r="D14" s="53">
        <v>0</v>
      </c>
      <c r="E14" s="83">
        <f>Q14</f>
        <v>0</v>
      </c>
      <c r="F14" s="52">
        <f>E14-D14</f>
        <v>0</v>
      </c>
      <c r="G14" s="90">
        <v>0</v>
      </c>
      <c r="H14" s="54" t="s">
        <v>118</v>
      </c>
      <c r="I14" s="44"/>
      <c r="J14" s="44"/>
      <c r="K14" s="44"/>
      <c r="L14" s="44"/>
      <c r="M14" s="44"/>
      <c r="N14" s="44"/>
      <c r="O14" s="44"/>
      <c r="P14" s="72"/>
      <c r="Q14" s="280">
        <f>Q15+Q16</f>
        <v>0</v>
      </c>
      <c r="S14" s="96" t="s">
        <v>295</v>
      </c>
      <c r="U14" s="298"/>
    </row>
    <row r="15" spans="1:23" ht="20.100000000000001" customHeight="1" x14ac:dyDescent="0.15">
      <c r="A15" s="550"/>
      <c r="B15" s="551"/>
      <c r="C15" s="80"/>
      <c r="D15" s="46"/>
      <c r="E15" s="59"/>
      <c r="F15" s="47"/>
      <c r="G15" s="91"/>
      <c r="H15" s="48" t="s">
        <v>119</v>
      </c>
      <c r="I15" s="45">
        <f>I8</f>
        <v>0</v>
      </c>
      <c r="J15" s="45" t="s">
        <v>100</v>
      </c>
      <c r="K15" s="45"/>
      <c r="L15" s="45"/>
      <c r="M15" s="45"/>
      <c r="N15" s="45" t="s">
        <v>13</v>
      </c>
      <c r="O15" s="45">
        <v>0</v>
      </c>
      <c r="P15" s="66" t="s">
        <v>98</v>
      </c>
      <c r="Q15" s="281">
        <f>I15*O15</f>
        <v>0</v>
      </c>
    </row>
    <row r="16" spans="1:23" ht="20.100000000000001" customHeight="1" x14ac:dyDescent="0.15">
      <c r="A16" s="494"/>
      <c r="B16" s="60"/>
      <c r="C16" s="55"/>
      <c r="D16" s="49"/>
      <c r="E16" s="82"/>
      <c r="F16" s="56"/>
      <c r="G16" s="92"/>
      <c r="H16" s="57" t="s">
        <v>120</v>
      </c>
      <c r="I16" s="50">
        <v>0</v>
      </c>
      <c r="J16" s="45" t="s">
        <v>100</v>
      </c>
      <c r="K16" s="45"/>
      <c r="L16" s="45"/>
      <c r="M16" s="45"/>
      <c r="N16" s="50" t="s">
        <v>13</v>
      </c>
      <c r="O16" s="50">
        <v>0</v>
      </c>
      <c r="P16" s="69" t="s">
        <v>98</v>
      </c>
      <c r="Q16" s="282">
        <f>I16*O16</f>
        <v>0</v>
      </c>
    </row>
    <row r="17" spans="1:20" ht="20.100000000000001" customHeight="1" x14ac:dyDescent="0.15">
      <c r="A17" s="544" t="s">
        <v>39</v>
      </c>
      <c r="B17" s="534"/>
      <c r="C17" s="534"/>
      <c r="D17" s="49">
        <f>D18</f>
        <v>5200000</v>
      </c>
      <c r="E17" s="35">
        <f>E18</f>
        <v>3600000</v>
      </c>
      <c r="F17" s="63">
        <f>E17-D17</f>
        <v>-1600000</v>
      </c>
      <c r="G17" s="89">
        <f t="shared" ref="G17:G22" si="0">E17/D17*100</f>
        <v>69.230769230769226</v>
      </c>
      <c r="H17" s="57"/>
      <c r="I17" s="50"/>
      <c r="J17" s="43"/>
      <c r="K17" s="43"/>
      <c r="L17" s="43"/>
      <c r="M17" s="43"/>
      <c r="N17" s="43"/>
      <c r="O17" s="50"/>
      <c r="P17" s="69"/>
      <c r="Q17" s="266"/>
    </row>
    <row r="18" spans="1:20" ht="20.100000000000001" customHeight="1" x14ac:dyDescent="0.15">
      <c r="A18" s="283"/>
      <c r="B18" s="545" t="s">
        <v>39</v>
      </c>
      <c r="C18" s="540"/>
      <c r="D18" s="49">
        <f>D19+D20</f>
        <v>5200000</v>
      </c>
      <c r="E18" s="49">
        <f>E19+E20</f>
        <v>3600000</v>
      </c>
      <c r="F18" s="63">
        <f>E18-D18</f>
        <v>-1600000</v>
      </c>
      <c r="G18" s="89">
        <f t="shared" si="0"/>
        <v>69.230769230769226</v>
      </c>
      <c r="H18" s="57"/>
      <c r="I18" s="50"/>
      <c r="J18" s="43"/>
      <c r="K18" s="43"/>
      <c r="L18" s="43"/>
      <c r="M18" s="43"/>
      <c r="N18" s="43"/>
      <c r="O18" s="50"/>
      <c r="P18" s="69"/>
      <c r="Q18" s="266"/>
    </row>
    <row r="19" spans="1:20" s="189" customFormat="1" ht="20.100000000000001" customHeight="1" x14ac:dyDescent="0.15">
      <c r="A19" s="263"/>
      <c r="B19" s="391"/>
      <c r="C19" s="392" t="s">
        <v>41</v>
      </c>
      <c r="D19" s="35">
        <v>1000000</v>
      </c>
      <c r="E19" s="35">
        <v>0</v>
      </c>
      <c r="F19" s="63">
        <f>E19-D19</f>
        <v>-1000000</v>
      </c>
      <c r="G19" s="89">
        <f t="shared" si="0"/>
        <v>0</v>
      </c>
      <c r="H19" s="58" t="s">
        <v>166</v>
      </c>
      <c r="I19" s="43">
        <v>0</v>
      </c>
      <c r="J19" s="43" t="s">
        <v>5</v>
      </c>
      <c r="K19" s="43"/>
      <c r="L19" s="43"/>
      <c r="M19" s="43"/>
      <c r="N19" s="43"/>
      <c r="O19" s="43">
        <v>1</v>
      </c>
      <c r="P19" s="71" t="s">
        <v>98</v>
      </c>
      <c r="Q19" s="393">
        <f>I19*O19</f>
        <v>0</v>
      </c>
      <c r="R19" s="389"/>
      <c r="S19" s="185" t="s">
        <v>296</v>
      </c>
      <c r="T19" s="185"/>
    </row>
    <row r="20" spans="1:20" s="108" customFormat="1" ht="20.100000000000001" customHeight="1" x14ac:dyDescent="0.15">
      <c r="A20" s="265"/>
      <c r="B20" s="387"/>
      <c r="C20" s="495" t="s">
        <v>43</v>
      </c>
      <c r="D20" s="46">
        <v>4200000</v>
      </c>
      <c r="E20" s="46">
        <f>Q20</f>
        <v>3600000</v>
      </c>
      <c r="F20" s="47">
        <f>E20-D20</f>
        <v>-600000</v>
      </c>
      <c r="G20" s="94">
        <f t="shared" si="0"/>
        <v>85.714285714285708</v>
      </c>
      <c r="H20" s="48" t="s">
        <v>43</v>
      </c>
      <c r="I20" s="45">
        <v>300000</v>
      </c>
      <c r="J20" s="45" t="s">
        <v>5</v>
      </c>
      <c r="K20" s="45"/>
      <c r="L20" s="45"/>
      <c r="M20" s="45"/>
      <c r="N20" s="45"/>
      <c r="O20" s="45">
        <v>12</v>
      </c>
      <c r="P20" s="45" t="s">
        <v>14</v>
      </c>
      <c r="Q20" s="393">
        <f>I20*O20</f>
        <v>3600000</v>
      </c>
      <c r="S20" s="374" t="s">
        <v>258</v>
      </c>
      <c r="T20" s="374"/>
    </row>
    <row r="21" spans="1:20" ht="20.100000000000001" customHeight="1" x14ac:dyDescent="0.15">
      <c r="A21" s="544" t="s">
        <v>12</v>
      </c>
      <c r="B21" s="546"/>
      <c r="C21" s="546"/>
      <c r="D21" s="35">
        <f>D22</f>
        <v>1000000</v>
      </c>
      <c r="E21" s="35">
        <f>E22</f>
        <v>0</v>
      </c>
      <c r="F21" s="63">
        <f>F22</f>
        <v>-1000000</v>
      </c>
      <c r="G21" s="89">
        <f t="shared" si="0"/>
        <v>0</v>
      </c>
      <c r="H21" s="58"/>
      <c r="I21" s="43"/>
      <c r="J21" s="43"/>
      <c r="K21" s="43"/>
      <c r="L21" s="43"/>
      <c r="M21" s="43"/>
      <c r="N21" s="43"/>
      <c r="O21" s="43"/>
      <c r="P21" s="71"/>
      <c r="Q21" s="266"/>
    </row>
    <row r="22" spans="1:20" ht="20.100000000000001" customHeight="1" x14ac:dyDescent="0.15">
      <c r="A22" s="493"/>
      <c r="B22" s="539" t="s">
        <v>12</v>
      </c>
      <c r="C22" s="540"/>
      <c r="D22" s="35">
        <f>D23</f>
        <v>1000000</v>
      </c>
      <c r="E22" s="35">
        <f>E23</f>
        <v>0</v>
      </c>
      <c r="F22" s="63">
        <f>E22-D22</f>
        <v>-1000000</v>
      </c>
      <c r="G22" s="89">
        <f t="shared" si="0"/>
        <v>0</v>
      </c>
      <c r="H22" s="58"/>
      <c r="I22" s="43"/>
      <c r="J22" s="43"/>
      <c r="K22" s="43"/>
      <c r="L22" s="43"/>
      <c r="M22" s="43"/>
      <c r="N22" s="43"/>
      <c r="O22" s="43"/>
      <c r="P22" s="71"/>
      <c r="Q22" s="266"/>
    </row>
    <row r="23" spans="1:20" s="108" customFormat="1" ht="20.100000000000001" customHeight="1" x14ac:dyDescent="0.15">
      <c r="A23" s="398"/>
      <c r="B23" s="399"/>
      <c r="C23" s="55" t="s">
        <v>142</v>
      </c>
      <c r="D23" s="49">
        <v>1000000</v>
      </c>
      <c r="E23" s="49">
        <f>Q23</f>
        <v>0</v>
      </c>
      <c r="F23" s="47">
        <f t="shared" ref="F23:F31" si="1">E23-D23</f>
        <v>-1000000</v>
      </c>
      <c r="G23" s="94">
        <v>0</v>
      </c>
      <c r="H23" s="57" t="s">
        <v>121</v>
      </c>
      <c r="I23" s="50">
        <v>0</v>
      </c>
      <c r="J23" s="50" t="s">
        <v>100</v>
      </c>
      <c r="K23" s="50"/>
      <c r="L23" s="50"/>
      <c r="M23" s="50"/>
      <c r="N23" s="50"/>
      <c r="O23" s="50">
        <v>0</v>
      </c>
      <c r="P23" s="50" t="s">
        <v>98</v>
      </c>
      <c r="Q23" s="264">
        <f>I23*O23</f>
        <v>0</v>
      </c>
      <c r="S23" s="388" t="s">
        <v>259</v>
      </c>
      <c r="T23" s="374"/>
    </row>
    <row r="24" spans="1:20" ht="20.100000000000001" customHeight="1" x14ac:dyDescent="0.15">
      <c r="A24" s="538" t="s">
        <v>11</v>
      </c>
      <c r="B24" s="539"/>
      <c r="C24" s="540"/>
      <c r="D24" s="35">
        <f>D25</f>
        <v>6370000</v>
      </c>
      <c r="E24" s="35">
        <f>E25</f>
        <v>6498119</v>
      </c>
      <c r="F24" s="63">
        <f t="shared" si="1"/>
        <v>128119</v>
      </c>
      <c r="G24" s="89">
        <v>0</v>
      </c>
      <c r="H24" s="58"/>
      <c r="I24" s="43"/>
      <c r="J24" s="43"/>
      <c r="K24" s="43"/>
      <c r="L24" s="43"/>
      <c r="M24" s="43"/>
      <c r="N24" s="43"/>
      <c r="O24" s="43"/>
      <c r="P24" s="71"/>
      <c r="Q24" s="261"/>
    </row>
    <row r="25" spans="1:20" ht="20.100000000000001" customHeight="1" x14ac:dyDescent="0.15">
      <c r="A25" s="262"/>
      <c r="B25" s="541" t="s">
        <v>11</v>
      </c>
      <c r="C25" s="540"/>
      <c r="D25" s="35">
        <f>SUM(D26,D27)</f>
        <v>6370000</v>
      </c>
      <c r="E25" s="35">
        <f>SUM(E26,E27)</f>
        <v>6498119</v>
      </c>
      <c r="F25" s="63">
        <f t="shared" si="1"/>
        <v>128119</v>
      </c>
      <c r="G25" s="89">
        <v>0</v>
      </c>
      <c r="H25" s="58"/>
      <c r="I25" s="43"/>
      <c r="J25" s="43"/>
      <c r="K25" s="43"/>
      <c r="L25" s="43"/>
      <c r="M25" s="43"/>
      <c r="N25" s="43"/>
      <c r="O25" s="43"/>
      <c r="P25" s="71"/>
      <c r="Q25" s="261"/>
    </row>
    <row r="26" spans="1:20" ht="20.100000000000001" customHeight="1" x14ac:dyDescent="0.15">
      <c r="A26" s="283"/>
      <c r="B26" s="542"/>
      <c r="C26" s="495" t="s">
        <v>221</v>
      </c>
      <c r="D26" s="35">
        <v>2520000</v>
      </c>
      <c r="E26" s="35">
        <f>I26</f>
        <v>2520000</v>
      </c>
      <c r="F26" s="63">
        <f>E26-D26</f>
        <v>0</v>
      </c>
      <c r="G26" s="89">
        <v>0</v>
      </c>
      <c r="H26" s="58" t="s">
        <v>222</v>
      </c>
      <c r="I26" s="43">
        <v>2520000</v>
      </c>
      <c r="J26" s="43" t="s">
        <v>5</v>
      </c>
      <c r="K26" s="43"/>
      <c r="L26" s="43"/>
      <c r="M26" s="43"/>
      <c r="N26" s="43"/>
      <c r="O26" s="43">
        <v>1</v>
      </c>
      <c r="P26" s="43" t="s">
        <v>14</v>
      </c>
      <c r="Q26" s="261">
        <f>I26*O26</f>
        <v>2520000</v>
      </c>
      <c r="S26" s="96" t="s">
        <v>243</v>
      </c>
    </row>
    <row r="27" spans="1:20" ht="20.100000000000001" customHeight="1" x14ac:dyDescent="0.15">
      <c r="A27" s="265"/>
      <c r="B27" s="543"/>
      <c r="C27" s="495" t="s">
        <v>65</v>
      </c>
      <c r="D27" s="35">
        <v>3850000</v>
      </c>
      <c r="E27" s="35">
        <f>Q27</f>
        <v>3978119</v>
      </c>
      <c r="F27" s="63">
        <f>E27-D27</f>
        <v>128119</v>
      </c>
      <c r="G27" s="89">
        <v>0</v>
      </c>
      <c r="H27" s="58" t="s">
        <v>65</v>
      </c>
      <c r="I27" s="43">
        <v>3978119</v>
      </c>
      <c r="J27" s="43" t="s">
        <v>5</v>
      </c>
      <c r="K27" s="43"/>
      <c r="L27" s="43"/>
      <c r="M27" s="43"/>
      <c r="N27" s="43"/>
      <c r="O27" s="43">
        <v>1</v>
      </c>
      <c r="P27" s="43" t="s">
        <v>14</v>
      </c>
      <c r="Q27" s="261">
        <f>I27*O27</f>
        <v>3978119</v>
      </c>
      <c r="S27" s="96" t="s">
        <v>298</v>
      </c>
    </row>
    <row r="28" spans="1:20" ht="20.100000000000001" customHeight="1" x14ac:dyDescent="0.15">
      <c r="A28" s="535" t="s">
        <v>23</v>
      </c>
      <c r="B28" s="536"/>
      <c r="C28" s="536"/>
      <c r="D28" s="56">
        <f>D29</f>
        <v>516000</v>
      </c>
      <c r="E28" s="56">
        <f>E29</f>
        <v>515881</v>
      </c>
      <c r="F28" s="56">
        <f t="shared" si="1"/>
        <v>-119</v>
      </c>
      <c r="G28" s="94">
        <f>E28/D28*100</f>
        <v>99.976937984496132</v>
      </c>
      <c r="H28" s="57"/>
      <c r="I28" s="50"/>
      <c r="J28" s="50"/>
      <c r="K28" s="50"/>
      <c r="L28" s="50"/>
      <c r="M28" s="50"/>
      <c r="N28" s="50"/>
      <c r="O28" s="50"/>
      <c r="P28" s="497"/>
      <c r="Q28" s="279"/>
    </row>
    <row r="29" spans="1:20" ht="20.100000000000001" customHeight="1" thickBot="1" x14ac:dyDescent="0.2">
      <c r="A29" s="267"/>
      <c r="B29" s="537" t="s">
        <v>23</v>
      </c>
      <c r="C29" s="537"/>
      <c r="D29" s="270">
        <f>D30+D31</f>
        <v>516000</v>
      </c>
      <c r="E29" s="270">
        <f>E30+E31</f>
        <v>515881</v>
      </c>
      <c r="F29" s="270">
        <f t="shared" si="1"/>
        <v>-119</v>
      </c>
      <c r="G29" s="272">
        <f>E29/D29*100</f>
        <v>99.976937984496132</v>
      </c>
      <c r="H29" s="273"/>
      <c r="I29" s="274"/>
      <c r="J29" s="274"/>
      <c r="K29" s="274"/>
      <c r="L29" s="274"/>
      <c r="M29" s="274"/>
      <c r="N29" s="274"/>
      <c r="O29" s="274"/>
      <c r="P29" s="275"/>
      <c r="Q29" s="503"/>
    </row>
    <row r="30" spans="1:20" ht="20.100000000000001" customHeight="1" x14ac:dyDescent="0.15">
      <c r="A30" s="504"/>
      <c r="B30" s="505"/>
      <c r="C30" s="506" t="s">
        <v>58</v>
      </c>
      <c r="D30" s="507">
        <v>16000</v>
      </c>
      <c r="E30" s="508">
        <f>Q30</f>
        <v>16000</v>
      </c>
      <c r="F30" s="509">
        <f t="shared" si="1"/>
        <v>0</v>
      </c>
      <c r="G30" s="510">
        <f>E30/D30*100</f>
        <v>100</v>
      </c>
      <c r="H30" s="511" t="s">
        <v>75</v>
      </c>
      <c r="I30" s="512">
        <v>8000</v>
      </c>
      <c r="J30" s="513" t="s">
        <v>5</v>
      </c>
      <c r="K30" s="513"/>
      <c r="L30" s="513"/>
      <c r="M30" s="513"/>
      <c r="N30" s="513"/>
      <c r="O30" s="513">
        <v>2</v>
      </c>
      <c r="P30" s="513" t="s">
        <v>14</v>
      </c>
      <c r="Q30" s="514">
        <f>I30*O30</f>
        <v>16000</v>
      </c>
      <c r="R30" s="110"/>
    </row>
    <row r="31" spans="1:20" ht="20.100000000000001" customHeight="1" thickBot="1" x14ac:dyDescent="0.2">
      <c r="A31" s="267"/>
      <c r="B31" s="268"/>
      <c r="C31" s="269" t="s">
        <v>99</v>
      </c>
      <c r="D31" s="270">
        <v>500000</v>
      </c>
      <c r="E31" s="271">
        <f>Q31</f>
        <v>499881</v>
      </c>
      <c r="F31" s="270">
        <f t="shared" si="1"/>
        <v>-119</v>
      </c>
      <c r="G31" s="272">
        <v>0</v>
      </c>
      <c r="H31" s="273" t="s">
        <v>165</v>
      </c>
      <c r="I31" s="274">
        <v>499881</v>
      </c>
      <c r="J31" s="274" t="s">
        <v>174</v>
      </c>
      <c r="K31" s="274"/>
      <c r="L31" s="274">
        <v>1</v>
      </c>
      <c r="M31" s="274" t="s">
        <v>14</v>
      </c>
      <c r="N31" s="274" t="s">
        <v>13</v>
      </c>
      <c r="O31" s="274">
        <v>1</v>
      </c>
      <c r="P31" s="275" t="s">
        <v>108</v>
      </c>
      <c r="Q31" s="276">
        <f>I31*L31*O31</f>
        <v>499881</v>
      </c>
      <c r="R31" s="45"/>
    </row>
    <row r="32" spans="1:20" ht="20.100000000000001" customHeight="1" x14ac:dyDescent="0.15"/>
    <row r="34" spans="6:19" x14ac:dyDescent="0.15">
      <c r="F34" s="95"/>
      <c r="H34" s="95" t="s">
        <v>280</v>
      </c>
    </row>
    <row r="35" spans="6:19" x14ac:dyDescent="0.15">
      <c r="H35" s="375" t="s">
        <v>281</v>
      </c>
      <c r="S35" s="96">
        <v>935254119</v>
      </c>
    </row>
    <row r="36" spans="6:19" x14ac:dyDescent="0.15">
      <c r="S36" s="96">
        <v>934682519</v>
      </c>
    </row>
    <row r="37" spans="6:19" x14ac:dyDescent="0.15">
      <c r="S37" s="96">
        <f>S35-S36</f>
        <v>571600</v>
      </c>
    </row>
  </sheetData>
  <mergeCells count="21">
    <mergeCell ref="A1:P1"/>
    <mergeCell ref="A3:C3"/>
    <mergeCell ref="D3:D4"/>
    <mergeCell ref="E3:E4"/>
    <mergeCell ref="F3:G3"/>
    <mergeCell ref="H3:Q4"/>
    <mergeCell ref="A2:Q2"/>
    <mergeCell ref="A17:C17"/>
    <mergeCell ref="B18:C18"/>
    <mergeCell ref="A21:C21"/>
    <mergeCell ref="B22:C22"/>
    <mergeCell ref="A5:C5"/>
    <mergeCell ref="A6:C6"/>
    <mergeCell ref="A7:A15"/>
    <mergeCell ref="B7:C7"/>
    <mergeCell ref="B8:B15"/>
    <mergeCell ref="A28:C28"/>
    <mergeCell ref="B29:C29"/>
    <mergeCell ref="A24:C24"/>
    <mergeCell ref="B25:C25"/>
    <mergeCell ref="B26:B2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84" firstPageNumber="187" fitToHeight="0" orientation="landscape" useFirstPageNumber="1" r:id="rId1"/>
  <headerFooter>
    <oddFooter>&amp;R&amp;"굴림,보통"&amp;9참좋은재가노인돌봄센터(2022.02.14)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AA107"/>
  <sheetViews>
    <sheetView showGridLines="0" view="pageBreakPreview" topLeftCell="B1" zoomScaleSheetLayoutView="100" workbookViewId="0">
      <pane ySplit="4" topLeftCell="A5" activePane="bottomLeft" state="frozen"/>
      <selection pane="bottomLeft" activeCell="F11" sqref="F11"/>
    </sheetView>
  </sheetViews>
  <sheetFormatPr defaultRowHeight="13.5" x14ac:dyDescent="0.15"/>
  <cols>
    <col min="1" max="1" width="7.5546875" style="357" customWidth="1"/>
    <col min="2" max="2" width="8.77734375" style="357" customWidth="1"/>
    <col min="3" max="3" width="12.44140625" style="357" customWidth="1"/>
    <col min="4" max="4" width="12.5546875" style="357" customWidth="1"/>
    <col min="5" max="5" width="11.77734375" style="357" customWidth="1"/>
    <col min="6" max="6" width="11.5546875" style="357" customWidth="1"/>
    <col min="7" max="7" width="7.77734375" style="358" customWidth="1"/>
    <col min="8" max="8" width="25.6640625" style="359" customWidth="1"/>
    <col min="9" max="9" width="10.44140625" style="357" customWidth="1"/>
    <col min="10" max="10" width="3.33203125" style="360" customWidth="1"/>
    <col min="11" max="11" width="2.88671875" style="357" customWidth="1"/>
    <col min="12" max="12" width="5.77734375" style="357" customWidth="1"/>
    <col min="13" max="13" width="3.33203125" style="360" customWidth="1"/>
    <col min="14" max="14" width="2.6640625" style="357" customWidth="1"/>
    <col min="15" max="15" width="3" style="357" customWidth="1"/>
    <col min="16" max="16" width="3.6640625" style="360" customWidth="1"/>
    <col min="17" max="17" width="11.6640625" style="357" customWidth="1"/>
    <col min="18" max="18" width="5.21875" style="357" customWidth="1"/>
    <col min="19" max="19" width="13.77734375" style="96" customWidth="1"/>
    <col min="20" max="20" width="16.88671875" style="96" customWidth="1"/>
    <col min="21" max="21" width="17.5546875" style="96" customWidth="1"/>
    <col min="22" max="22" width="13.44140625" style="96" customWidth="1"/>
    <col min="23" max="23" width="13.77734375" style="96" bestFit="1" customWidth="1"/>
    <col min="24" max="16384" width="8.88671875" style="99"/>
  </cols>
  <sheetData>
    <row r="1" spans="1:27" s="111" customFormat="1" ht="20.100000000000001" customHeight="1" x14ac:dyDescent="0.15">
      <c r="A1" s="582" t="s">
        <v>241</v>
      </c>
      <c r="B1" s="583"/>
      <c r="C1" s="583"/>
      <c r="D1" s="583"/>
      <c r="E1" s="583"/>
      <c r="F1" s="583"/>
      <c r="G1" s="583"/>
      <c r="H1" s="583"/>
      <c r="I1" s="583"/>
      <c r="J1" s="583"/>
      <c r="K1" s="583"/>
      <c r="L1" s="583"/>
      <c r="M1" s="583"/>
      <c r="N1" s="583"/>
      <c r="O1" s="583"/>
      <c r="P1" s="583"/>
      <c r="Q1" s="584"/>
      <c r="R1" s="361"/>
      <c r="S1" s="96"/>
      <c r="T1" s="96"/>
      <c r="U1" s="96"/>
      <c r="V1" s="96"/>
      <c r="W1" s="96"/>
    </row>
    <row r="2" spans="1:27" s="111" customFormat="1" ht="13.5" customHeight="1" thickBot="1" x14ac:dyDescent="0.2">
      <c r="A2" s="465"/>
      <c r="B2" s="251"/>
      <c r="C2" s="251"/>
      <c r="D2" s="251"/>
      <c r="E2" s="251"/>
      <c r="F2" s="251"/>
      <c r="G2" s="312"/>
      <c r="H2" s="313"/>
      <c r="I2" s="251"/>
      <c r="J2" s="314"/>
      <c r="K2" s="251"/>
      <c r="L2" s="251"/>
      <c r="M2" s="314"/>
      <c r="N2" s="251"/>
      <c r="O2" s="251"/>
      <c r="P2" s="585" t="s">
        <v>84</v>
      </c>
      <c r="Q2" s="586"/>
      <c r="R2" s="251"/>
      <c r="S2" s="96"/>
      <c r="T2" s="96"/>
      <c r="U2" s="96"/>
      <c r="V2" s="96"/>
      <c r="W2" s="96"/>
    </row>
    <row r="3" spans="1:27" s="111" customFormat="1" ht="20.100000000000001" customHeight="1" x14ac:dyDescent="0.15">
      <c r="A3" s="587" t="s">
        <v>27</v>
      </c>
      <c r="B3" s="588"/>
      <c r="C3" s="589"/>
      <c r="D3" s="590" t="s">
        <v>226</v>
      </c>
      <c r="E3" s="590" t="s">
        <v>227</v>
      </c>
      <c r="F3" s="592" t="s">
        <v>60</v>
      </c>
      <c r="G3" s="592"/>
      <c r="H3" s="593" t="s">
        <v>38</v>
      </c>
      <c r="I3" s="594"/>
      <c r="J3" s="594"/>
      <c r="K3" s="594"/>
      <c r="L3" s="594"/>
      <c r="M3" s="594"/>
      <c r="N3" s="594"/>
      <c r="O3" s="594"/>
      <c r="P3" s="594"/>
      <c r="Q3" s="595"/>
      <c r="R3" s="251"/>
      <c r="S3" s="96"/>
      <c r="T3" s="96"/>
      <c r="U3" s="96"/>
      <c r="V3" s="96"/>
      <c r="W3" s="96"/>
    </row>
    <row r="4" spans="1:27" s="111" customFormat="1" ht="20.100000000000001" customHeight="1" thickBot="1" x14ac:dyDescent="0.2">
      <c r="A4" s="466" t="s">
        <v>18</v>
      </c>
      <c r="B4" s="315" t="s">
        <v>15</v>
      </c>
      <c r="C4" s="315" t="s">
        <v>34</v>
      </c>
      <c r="D4" s="591"/>
      <c r="E4" s="591"/>
      <c r="F4" s="315" t="s">
        <v>24</v>
      </c>
      <c r="G4" s="316" t="s">
        <v>26</v>
      </c>
      <c r="H4" s="596"/>
      <c r="I4" s="597"/>
      <c r="J4" s="597"/>
      <c r="K4" s="597"/>
      <c r="L4" s="597"/>
      <c r="M4" s="597"/>
      <c r="N4" s="597"/>
      <c r="O4" s="597"/>
      <c r="P4" s="597"/>
      <c r="Q4" s="598"/>
      <c r="R4" s="251"/>
      <c r="S4" s="96"/>
      <c r="T4" s="96"/>
      <c r="U4" s="96"/>
      <c r="V4" s="96"/>
      <c r="W4" s="96"/>
    </row>
    <row r="5" spans="1:27" s="111" customFormat="1" ht="20.100000000000001" customHeight="1" thickTop="1" x14ac:dyDescent="0.15">
      <c r="A5" s="599" t="s">
        <v>32</v>
      </c>
      <c r="B5" s="600"/>
      <c r="C5" s="601"/>
      <c r="D5" s="317">
        <f>D6+D58+D62+D95+D98+D101</f>
        <v>880086000</v>
      </c>
      <c r="E5" s="317">
        <f>SUM(E6,E58,E62,E95,E98,E101)</f>
        <v>947034000</v>
      </c>
      <c r="F5" s="317">
        <f>E5-D5</f>
        <v>66948000</v>
      </c>
      <c r="G5" s="318">
        <f>E5/D5*100</f>
        <v>107.60698386294068</v>
      </c>
      <c r="H5" s="299"/>
      <c r="I5" s="142"/>
      <c r="J5" s="143"/>
      <c r="K5" s="142"/>
      <c r="L5" s="142"/>
      <c r="M5" s="143"/>
      <c r="N5" s="142"/>
      <c r="O5" s="142"/>
      <c r="P5" s="144"/>
      <c r="Q5" s="467"/>
      <c r="R5" s="251"/>
      <c r="S5" s="67"/>
      <c r="T5" s="96"/>
      <c r="U5" s="311"/>
      <c r="V5" s="311"/>
      <c r="W5" s="311"/>
    </row>
    <row r="6" spans="1:27" s="308" customFormat="1" ht="20.100000000000001" customHeight="1" x14ac:dyDescent="0.15">
      <c r="A6" s="602" t="s">
        <v>19</v>
      </c>
      <c r="B6" s="603"/>
      <c r="C6" s="604"/>
      <c r="D6" s="319">
        <f>SUM(D7,D23,D32)</f>
        <v>826194560</v>
      </c>
      <c r="E6" s="319">
        <f>SUM(E7,E23,E32)</f>
        <v>886599700</v>
      </c>
      <c r="F6" s="319">
        <f>E6-D6</f>
        <v>60405140</v>
      </c>
      <c r="G6" s="318">
        <f>E6/D6*100</f>
        <v>107.3112488177119</v>
      </c>
      <c r="H6" s="300"/>
      <c r="I6" s="145"/>
      <c r="J6" s="146"/>
      <c r="K6" s="145"/>
      <c r="L6" s="145"/>
      <c r="M6" s="146"/>
      <c r="N6" s="145"/>
      <c r="O6" s="145"/>
      <c r="P6" s="147"/>
      <c r="Q6" s="247"/>
      <c r="R6" s="251"/>
      <c r="S6" s="96"/>
      <c r="T6" s="96"/>
      <c r="U6" s="309"/>
      <c r="V6" s="309"/>
      <c r="W6" s="309"/>
    </row>
    <row r="7" spans="1:27" s="111" customFormat="1" ht="20.100000000000001" customHeight="1" x14ac:dyDescent="0.15">
      <c r="A7" s="468"/>
      <c r="B7" s="571" t="s">
        <v>10</v>
      </c>
      <c r="C7" s="572"/>
      <c r="D7" s="231">
        <f>SUM(D8:D16)</f>
        <v>810148560</v>
      </c>
      <c r="E7" s="231">
        <f>SUM(E8,E11,E15,E16)</f>
        <v>870178700</v>
      </c>
      <c r="F7" s="231">
        <f>E7-D7</f>
        <v>60030140</v>
      </c>
      <c r="G7" s="320">
        <f>E7/D7*100</f>
        <v>107.40976938846872</v>
      </c>
      <c r="H7" s="300"/>
      <c r="I7" s="148"/>
      <c r="J7" s="146"/>
      <c r="K7" s="145"/>
      <c r="L7" s="145"/>
      <c r="M7" s="146"/>
      <c r="N7" s="145"/>
      <c r="O7" s="145"/>
      <c r="P7" s="147"/>
      <c r="Q7" s="247"/>
      <c r="R7" s="251"/>
      <c r="S7" s="96"/>
      <c r="T7" s="96"/>
      <c r="U7" s="96"/>
      <c r="V7" s="96"/>
      <c r="W7" s="96"/>
    </row>
    <row r="8" spans="1:27" s="111" customFormat="1" ht="20.100000000000001" customHeight="1" x14ac:dyDescent="0.15">
      <c r="A8" s="469"/>
      <c r="B8" s="321"/>
      <c r="C8" s="222" t="s">
        <v>30</v>
      </c>
      <c r="D8" s="322">
        <v>680012880</v>
      </c>
      <c r="E8" s="322">
        <f>Q8</f>
        <v>727043400</v>
      </c>
      <c r="F8" s="234">
        <f>E8-D8</f>
        <v>47030520</v>
      </c>
      <c r="G8" s="235">
        <f>E8/D8*100</f>
        <v>106.91612194169029</v>
      </c>
      <c r="H8" s="301" t="s">
        <v>103</v>
      </c>
      <c r="I8" s="149"/>
      <c r="J8" s="150"/>
      <c r="K8" s="149"/>
      <c r="L8" s="149"/>
      <c r="M8" s="150"/>
      <c r="N8" s="149"/>
      <c r="O8" s="149"/>
      <c r="P8" s="151"/>
      <c r="Q8" s="243">
        <f>SUM(Q9:Q10)</f>
        <v>727043400</v>
      </c>
      <c r="R8" s="254"/>
      <c r="S8" s="111" t="s">
        <v>244</v>
      </c>
      <c r="T8" s="96" t="s">
        <v>242</v>
      </c>
      <c r="U8" s="96"/>
      <c r="V8" s="96"/>
    </row>
    <row r="9" spans="1:27" s="373" customFormat="1" ht="20.100000000000001" customHeight="1" x14ac:dyDescent="0.15">
      <c r="A9" s="469"/>
      <c r="B9" s="323"/>
      <c r="C9" s="222"/>
      <c r="D9" s="223"/>
      <c r="E9" s="251"/>
      <c r="F9" s="224"/>
      <c r="G9" s="226"/>
      <c r="H9" s="230" t="s">
        <v>109</v>
      </c>
      <c r="I9" s="152">
        <v>2278600</v>
      </c>
      <c r="J9" s="153" t="s">
        <v>5</v>
      </c>
      <c r="K9" s="152" t="s">
        <v>13</v>
      </c>
      <c r="L9" s="152">
        <v>3</v>
      </c>
      <c r="M9" s="154" t="s">
        <v>108</v>
      </c>
      <c r="N9" s="152" t="s">
        <v>13</v>
      </c>
      <c r="O9" s="152">
        <v>12</v>
      </c>
      <c r="P9" s="154" t="s">
        <v>124</v>
      </c>
      <c r="Q9" s="240">
        <f>I9*L9*O9</f>
        <v>82029600</v>
      </c>
      <c r="R9" s="362"/>
      <c r="S9" s="373" t="s">
        <v>299</v>
      </c>
      <c r="T9" s="96"/>
      <c r="U9" s="374"/>
      <c r="V9" s="374"/>
    </row>
    <row r="10" spans="1:27" s="373" customFormat="1" ht="20.100000000000001" customHeight="1" x14ac:dyDescent="0.15">
      <c r="A10" s="469"/>
      <c r="B10" s="323"/>
      <c r="C10" s="222"/>
      <c r="D10" s="223"/>
      <c r="E10" s="324"/>
      <c r="F10" s="224"/>
      <c r="G10" s="226"/>
      <c r="H10" s="230" t="s">
        <v>111</v>
      </c>
      <c r="I10" s="152">
        <v>1194470</v>
      </c>
      <c r="J10" s="153" t="s">
        <v>5</v>
      </c>
      <c r="K10" s="152" t="s">
        <v>13</v>
      </c>
      <c r="L10" s="152">
        <v>45</v>
      </c>
      <c r="M10" s="153" t="s">
        <v>108</v>
      </c>
      <c r="N10" s="155" t="s">
        <v>13</v>
      </c>
      <c r="O10" s="155">
        <v>12</v>
      </c>
      <c r="P10" s="144" t="s">
        <v>124</v>
      </c>
      <c r="Q10" s="240">
        <f>I10*L10*O10</f>
        <v>645013800</v>
      </c>
      <c r="R10" s="362"/>
      <c r="S10" s="373" t="s">
        <v>300</v>
      </c>
      <c r="T10" s="96"/>
      <c r="V10" s="374"/>
    </row>
    <row r="11" spans="1:27" s="111" customFormat="1" ht="20.100000000000001" customHeight="1" x14ac:dyDescent="0.15">
      <c r="A11" s="250"/>
      <c r="B11" s="221"/>
      <c r="C11" s="461" t="s">
        <v>86</v>
      </c>
      <c r="D11" s="322">
        <v>3360000</v>
      </c>
      <c r="E11" s="322">
        <f>Q11</f>
        <v>4831770</v>
      </c>
      <c r="F11" s="234">
        <f>E11-D11</f>
        <v>1471770</v>
      </c>
      <c r="G11" s="235">
        <f>E11/D11*100</f>
        <v>143.80267857142857</v>
      </c>
      <c r="H11" s="302" t="s">
        <v>104</v>
      </c>
      <c r="I11" s="149"/>
      <c r="J11" s="150"/>
      <c r="K11" s="149"/>
      <c r="L11" s="149"/>
      <c r="M11" s="150"/>
      <c r="N11" s="152"/>
      <c r="O11" s="152"/>
      <c r="P11" s="154"/>
      <c r="Q11" s="243">
        <f>SUM(Q13:Q14)</f>
        <v>4831770</v>
      </c>
      <c r="R11" s="254"/>
      <c r="T11" s="96"/>
      <c r="U11" s="96"/>
      <c r="V11" s="96"/>
    </row>
    <row r="12" spans="1:27" s="111" customFormat="1" ht="20.100000000000001" customHeight="1" x14ac:dyDescent="0.15">
      <c r="A12" s="250"/>
      <c r="B12" s="221"/>
      <c r="C12" s="222"/>
      <c r="D12" s="223"/>
      <c r="E12" s="251"/>
      <c r="F12" s="224"/>
      <c r="G12" s="226"/>
      <c r="H12" s="230" t="s">
        <v>115</v>
      </c>
      <c r="I12" s="152"/>
      <c r="J12" s="153"/>
      <c r="K12" s="152"/>
      <c r="L12" s="152"/>
      <c r="M12" s="153"/>
      <c r="N12" s="152"/>
      <c r="O12" s="152"/>
      <c r="P12" s="154"/>
      <c r="Q12" s="240"/>
      <c r="R12" s="254"/>
      <c r="S12" s="96" t="s">
        <v>322</v>
      </c>
      <c r="T12" s="96"/>
      <c r="U12" s="96"/>
      <c r="V12" s="96"/>
      <c r="W12" s="96"/>
    </row>
    <row r="13" spans="1:27" s="111" customFormat="1" ht="20.100000000000001" customHeight="1" x14ac:dyDescent="0.15">
      <c r="A13" s="250"/>
      <c r="B13" s="221"/>
      <c r="C13" s="222"/>
      <c r="D13" s="223"/>
      <c r="E13" s="325"/>
      <c r="F13" s="326"/>
      <c r="G13" s="226"/>
      <c r="H13" s="230" t="s">
        <v>151</v>
      </c>
      <c r="I13" s="152">
        <v>70000</v>
      </c>
      <c r="J13" s="153" t="s">
        <v>100</v>
      </c>
      <c r="K13" s="152" t="s">
        <v>204</v>
      </c>
      <c r="L13" s="152">
        <v>4</v>
      </c>
      <c r="M13" s="153" t="s">
        <v>108</v>
      </c>
      <c r="N13" s="152" t="s">
        <v>13</v>
      </c>
      <c r="O13" s="152">
        <v>12</v>
      </c>
      <c r="P13" s="154" t="s">
        <v>124</v>
      </c>
      <c r="Q13" s="240">
        <f>I13*L13*O13</f>
        <v>3360000</v>
      </c>
      <c r="R13" s="254"/>
      <c r="S13" s="96" t="s">
        <v>323</v>
      </c>
      <c r="T13" s="96">
        <f>2278600/209</f>
        <v>10902.392344497608</v>
      </c>
      <c r="U13" s="368"/>
      <c r="V13" s="368"/>
      <c r="W13" s="368"/>
      <c r="X13" s="369"/>
      <c r="Y13" s="369"/>
      <c r="Z13" s="369"/>
      <c r="AA13" s="369"/>
    </row>
    <row r="14" spans="1:27" s="111" customFormat="1" ht="20.100000000000001" customHeight="1" x14ac:dyDescent="0.15">
      <c r="A14" s="250"/>
      <c r="B14" s="221"/>
      <c r="C14" s="222"/>
      <c r="D14" s="223"/>
      <c r="E14" s="325"/>
      <c r="F14" s="327"/>
      <c r="G14" s="226"/>
      <c r="H14" s="230" t="s">
        <v>193</v>
      </c>
      <c r="I14" s="152">
        <v>81765</v>
      </c>
      <c r="J14" s="153" t="s">
        <v>100</v>
      </c>
      <c r="K14" s="152" t="s">
        <v>13</v>
      </c>
      <c r="L14" s="152">
        <v>3</v>
      </c>
      <c r="M14" s="153" t="s">
        <v>321</v>
      </c>
      <c r="N14" s="152" t="s">
        <v>13</v>
      </c>
      <c r="O14" s="152">
        <v>6</v>
      </c>
      <c r="P14" s="154" t="s">
        <v>202</v>
      </c>
      <c r="Q14" s="240">
        <f>I14*L14*O14</f>
        <v>1471770</v>
      </c>
      <c r="R14" s="254"/>
      <c r="S14" s="96" t="s">
        <v>324</v>
      </c>
      <c r="T14" s="96">
        <f>10902*1.5</f>
        <v>16353</v>
      </c>
      <c r="U14" s="368" t="s">
        <v>325</v>
      </c>
      <c r="V14" s="368">
        <f>T14*5</f>
        <v>81765</v>
      </c>
      <c r="W14" s="368"/>
      <c r="X14" s="369"/>
      <c r="Y14" s="369"/>
      <c r="Z14" s="369"/>
      <c r="AA14" s="369"/>
    </row>
    <row r="15" spans="1:27" s="373" customFormat="1" ht="20.100000000000001" customHeight="1" x14ac:dyDescent="0.15">
      <c r="A15" s="250"/>
      <c r="B15" s="460"/>
      <c r="C15" s="462" t="s">
        <v>62</v>
      </c>
      <c r="D15" s="328">
        <v>56947740</v>
      </c>
      <c r="E15" s="328">
        <f>ROUNDDOWN((I15/L15),-1)</f>
        <v>60989590</v>
      </c>
      <c r="F15" s="231">
        <f>E15-D15</f>
        <v>4041850</v>
      </c>
      <c r="G15" s="232">
        <f>E15/D15*100</f>
        <v>107.09747217361041</v>
      </c>
      <c r="H15" s="400" t="s">
        <v>116</v>
      </c>
      <c r="I15" s="145">
        <f>Q8+Q11</f>
        <v>731875170</v>
      </c>
      <c r="J15" s="146" t="s">
        <v>5</v>
      </c>
      <c r="K15" s="145" t="s">
        <v>4</v>
      </c>
      <c r="L15" s="145">
        <v>12</v>
      </c>
      <c r="M15" s="146" t="s">
        <v>190</v>
      </c>
      <c r="N15" s="145"/>
      <c r="O15" s="145"/>
      <c r="P15" s="147"/>
      <c r="Q15" s="248">
        <f>ROUNDDOWN((I15/L15),-1)</f>
        <v>60989590</v>
      </c>
      <c r="R15" s="362"/>
      <c r="S15" s="373" t="s">
        <v>301</v>
      </c>
      <c r="T15" s="96"/>
      <c r="U15" s="464"/>
      <c r="V15" s="380"/>
      <c r="W15" s="380"/>
      <c r="X15" s="327"/>
      <c r="Y15" s="327"/>
      <c r="Z15" s="327"/>
      <c r="AA15" s="327"/>
    </row>
    <row r="16" spans="1:27" s="111" customFormat="1" ht="20.100000000000001" customHeight="1" x14ac:dyDescent="0.15">
      <c r="A16" s="250"/>
      <c r="B16" s="221"/>
      <c r="C16" s="222" t="s">
        <v>53</v>
      </c>
      <c r="D16" s="223">
        <v>69827940</v>
      </c>
      <c r="E16" s="223">
        <f>SUM(Q17:Q22)</f>
        <v>77313940</v>
      </c>
      <c r="F16" s="224">
        <f>E16-D16</f>
        <v>7486000</v>
      </c>
      <c r="G16" s="229">
        <f>E16/D16*100</f>
        <v>110.72063704013036</v>
      </c>
      <c r="H16" s="230" t="s">
        <v>57</v>
      </c>
      <c r="I16" s="152"/>
      <c r="J16" s="153"/>
      <c r="K16" s="152"/>
      <c r="L16" s="152"/>
      <c r="M16" s="153"/>
      <c r="N16" s="152"/>
      <c r="O16" s="152"/>
      <c r="P16" s="154"/>
      <c r="Q16" s="240">
        <f>SUM(Q17:Q22)</f>
        <v>77313940</v>
      </c>
      <c r="R16" s="254"/>
      <c r="S16" s="111" t="s">
        <v>245</v>
      </c>
      <c r="T16" s="96"/>
      <c r="U16" s="370"/>
      <c r="V16" s="368"/>
      <c r="W16" s="368"/>
      <c r="X16" s="369"/>
      <c r="Y16" s="369"/>
      <c r="Z16" s="369"/>
      <c r="AA16" s="369"/>
    </row>
    <row r="17" spans="1:27" s="111" customFormat="1" ht="20.100000000000001" customHeight="1" x14ac:dyDescent="0.15">
      <c r="A17" s="250"/>
      <c r="B17" s="221"/>
      <c r="C17" s="222"/>
      <c r="D17" s="223"/>
      <c r="E17" s="251"/>
      <c r="F17" s="224"/>
      <c r="G17" s="226"/>
      <c r="H17" s="230" t="s">
        <v>46</v>
      </c>
      <c r="I17" s="152">
        <f>I15</f>
        <v>731875170</v>
      </c>
      <c r="J17" s="153" t="s">
        <v>5</v>
      </c>
      <c r="K17" s="152" t="s">
        <v>13</v>
      </c>
      <c r="L17" s="158">
        <v>4.5</v>
      </c>
      <c r="M17" s="153" t="s">
        <v>29</v>
      </c>
      <c r="N17" s="152"/>
      <c r="O17" s="152"/>
      <c r="P17" s="154"/>
      <c r="Q17" s="240">
        <f>ROUNDDOWN((I17*L17/100),-1)</f>
        <v>32934380</v>
      </c>
      <c r="R17" s="254"/>
      <c r="S17" s="96"/>
      <c r="T17" s="96"/>
      <c r="U17" s="368">
        <f>2278600/209</f>
        <v>10902.392344497608</v>
      </c>
      <c r="V17" s="368"/>
      <c r="W17" s="368"/>
      <c r="X17" s="369"/>
      <c r="Y17" s="369"/>
      <c r="Z17" s="369"/>
      <c r="AA17" s="369"/>
    </row>
    <row r="18" spans="1:27" s="111" customFormat="1" ht="20.100000000000001" customHeight="1" x14ac:dyDescent="0.15">
      <c r="A18" s="250"/>
      <c r="B18" s="221"/>
      <c r="C18" s="222"/>
      <c r="D18" s="223"/>
      <c r="E18" s="251"/>
      <c r="F18" s="224"/>
      <c r="G18" s="226"/>
      <c r="H18" s="230" t="s">
        <v>277</v>
      </c>
      <c r="I18" s="152">
        <f>I15</f>
        <v>731875170</v>
      </c>
      <c r="J18" s="153" t="s">
        <v>189</v>
      </c>
      <c r="K18" s="152" t="s">
        <v>13</v>
      </c>
      <c r="L18" s="401">
        <v>3.4950000000000001</v>
      </c>
      <c r="M18" s="153" t="s">
        <v>224</v>
      </c>
      <c r="N18" s="152"/>
      <c r="O18" s="152"/>
      <c r="P18" s="154"/>
      <c r="Q18" s="240">
        <f>ROUNDDOWN((I18*L18/100),-1)</f>
        <v>25579030</v>
      </c>
      <c r="R18" s="362"/>
      <c r="S18" s="96" t="s">
        <v>302</v>
      </c>
      <c r="T18" s="96"/>
      <c r="U18" s="368">
        <f>10902*1.5</f>
        <v>16353</v>
      </c>
      <c r="V18" s="368"/>
      <c r="W18" s="368"/>
      <c r="X18" s="369"/>
      <c r="Y18" s="369"/>
      <c r="Z18" s="369"/>
      <c r="AA18" s="369"/>
    </row>
    <row r="19" spans="1:27" s="111" customFormat="1" ht="20.100000000000001" customHeight="1" x14ac:dyDescent="0.15">
      <c r="A19" s="250"/>
      <c r="B19" s="221"/>
      <c r="C19" s="222"/>
      <c r="D19" s="223"/>
      <c r="E19" s="251"/>
      <c r="F19" s="224"/>
      <c r="G19" s="226"/>
      <c r="H19" s="230" t="s">
        <v>42</v>
      </c>
      <c r="I19" s="152">
        <f>Q18</f>
        <v>25579030</v>
      </c>
      <c r="J19" s="153" t="s">
        <v>5</v>
      </c>
      <c r="K19" s="152" t="s">
        <v>13</v>
      </c>
      <c r="L19" s="402">
        <v>12.27</v>
      </c>
      <c r="M19" s="153" t="s">
        <v>29</v>
      </c>
      <c r="N19" s="152"/>
      <c r="O19" s="152"/>
      <c r="P19" s="154"/>
      <c r="Q19" s="240">
        <f>ROUNDDOWN((I19*L19/100),-1)</f>
        <v>3138540</v>
      </c>
      <c r="R19" s="362"/>
      <c r="S19" s="96" t="s">
        <v>302</v>
      </c>
      <c r="T19" s="96"/>
      <c r="U19" s="368">
        <f>16353*5</f>
        <v>81765</v>
      </c>
      <c r="V19" s="368"/>
      <c r="W19" s="368"/>
      <c r="X19" s="369"/>
      <c r="Y19" s="369"/>
      <c r="Z19" s="369"/>
      <c r="AA19" s="369"/>
    </row>
    <row r="20" spans="1:27" s="373" customFormat="1" ht="20.100000000000001" customHeight="1" x14ac:dyDescent="0.15">
      <c r="A20" s="250"/>
      <c r="B20" s="221"/>
      <c r="C20" s="222"/>
      <c r="D20" s="223"/>
      <c r="E20" s="325"/>
      <c r="F20" s="224"/>
      <c r="G20" s="379"/>
      <c r="H20" s="230" t="s">
        <v>47</v>
      </c>
      <c r="I20" s="152">
        <v>365201700</v>
      </c>
      <c r="J20" s="153" t="s">
        <v>5</v>
      </c>
      <c r="K20" s="152" t="s">
        <v>13</v>
      </c>
      <c r="L20" s="402">
        <v>1.45</v>
      </c>
      <c r="M20" s="153" t="s">
        <v>29</v>
      </c>
      <c r="N20" s="152"/>
      <c r="O20" s="152"/>
      <c r="P20" s="154"/>
      <c r="Q20" s="240">
        <f>ROUNDDOWN((I20*L20/100),-1)</f>
        <v>5295420</v>
      </c>
      <c r="R20" s="362"/>
      <c r="S20" s="96" t="s">
        <v>302</v>
      </c>
      <c r="T20" s="96"/>
      <c r="U20" s="327"/>
      <c r="V20" s="380"/>
      <c r="W20" s="380"/>
      <c r="X20" s="327"/>
      <c r="Y20" s="327"/>
      <c r="Z20" s="327"/>
      <c r="AA20" s="327"/>
    </row>
    <row r="21" spans="1:27" s="373" customFormat="1" ht="20.100000000000001" customHeight="1" x14ac:dyDescent="0.15">
      <c r="A21" s="250"/>
      <c r="B21" s="221"/>
      <c r="C21" s="222"/>
      <c r="D21" s="223"/>
      <c r="E21" s="325"/>
      <c r="F21" s="224"/>
      <c r="G21" s="379"/>
      <c r="H21" s="230" t="s">
        <v>273</v>
      </c>
      <c r="I21" s="152">
        <v>365201700</v>
      </c>
      <c r="J21" s="153" t="s">
        <v>274</v>
      </c>
      <c r="K21" s="152" t="s">
        <v>275</v>
      </c>
      <c r="L21" s="402">
        <v>1.55</v>
      </c>
      <c r="M21" s="153" t="s">
        <v>276</v>
      </c>
      <c r="N21" s="152"/>
      <c r="O21" s="152"/>
      <c r="P21" s="154"/>
      <c r="Q21" s="240">
        <f>ROUNDDOWN(I21*L21/100,-1)</f>
        <v>5660620</v>
      </c>
      <c r="R21" s="362"/>
      <c r="S21" s="96" t="s">
        <v>302</v>
      </c>
      <c r="T21" s="96"/>
      <c r="U21" s="464"/>
      <c r="V21" s="380"/>
      <c r="W21" s="380"/>
      <c r="X21" s="327"/>
      <c r="Y21" s="327"/>
      <c r="Z21" s="327"/>
      <c r="AA21" s="327"/>
    </row>
    <row r="22" spans="1:27" s="111" customFormat="1" ht="20.100000000000001" customHeight="1" x14ac:dyDescent="0.15">
      <c r="A22" s="250"/>
      <c r="B22" s="221"/>
      <c r="C22" s="222"/>
      <c r="D22" s="329"/>
      <c r="E22" s="330"/>
      <c r="F22" s="331"/>
      <c r="G22" s="332"/>
      <c r="H22" s="305" t="s">
        <v>161</v>
      </c>
      <c r="I22" s="155">
        <f>I18</f>
        <v>731875170</v>
      </c>
      <c r="J22" s="156" t="s">
        <v>5</v>
      </c>
      <c r="K22" s="155" t="s">
        <v>13</v>
      </c>
      <c r="L22" s="403">
        <v>0.64300000000000002</v>
      </c>
      <c r="M22" s="156" t="s">
        <v>29</v>
      </c>
      <c r="N22" s="155"/>
      <c r="O22" s="155"/>
      <c r="P22" s="144"/>
      <c r="Q22" s="244">
        <f>ROUNDDOWN((I22*L22/100),-1)</f>
        <v>4705950</v>
      </c>
      <c r="R22" s="362"/>
      <c r="S22" s="96" t="s">
        <v>302</v>
      </c>
      <c r="T22" s="96"/>
      <c r="U22" s="368"/>
      <c r="V22" s="368"/>
      <c r="W22" s="368"/>
      <c r="X22" s="369"/>
      <c r="Y22" s="369"/>
      <c r="Z22" s="369"/>
      <c r="AA22" s="369"/>
    </row>
    <row r="23" spans="1:27" s="111" customFormat="1" ht="20.100000000000001" customHeight="1" x14ac:dyDescent="0.15">
      <c r="A23" s="250"/>
      <c r="B23" s="579" t="s">
        <v>52</v>
      </c>
      <c r="C23" s="579"/>
      <c r="D23" s="322">
        <f>SUM(D24:D30)</f>
        <v>760000</v>
      </c>
      <c r="E23" s="322">
        <f>SUM(E24,E30)</f>
        <v>1320000</v>
      </c>
      <c r="F23" s="234">
        <f>E23-D23</f>
        <v>560000</v>
      </c>
      <c r="G23" s="235">
        <f>E23/D23*100</f>
        <v>173.68421052631581</v>
      </c>
      <c r="H23" s="301"/>
      <c r="I23" s="149"/>
      <c r="J23" s="150"/>
      <c r="K23" s="149"/>
      <c r="L23" s="149"/>
      <c r="M23" s="150"/>
      <c r="N23" s="149"/>
      <c r="O23" s="149"/>
      <c r="P23" s="151"/>
      <c r="Q23" s="470"/>
      <c r="R23" s="324"/>
      <c r="S23" s="96"/>
      <c r="T23" s="96"/>
      <c r="U23" s="368"/>
      <c r="V23" s="368"/>
      <c r="W23" s="368"/>
      <c r="X23" s="369"/>
      <c r="Y23" s="369"/>
      <c r="Z23" s="369"/>
      <c r="AA23" s="369"/>
    </row>
    <row r="24" spans="1:27" s="111" customFormat="1" ht="20.100000000000001" customHeight="1" x14ac:dyDescent="0.15">
      <c r="A24" s="385"/>
      <c r="B24" s="421"/>
      <c r="C24" s="422" t="s">
        <v>48</v>
      </c>
      <c r="D24" s="424">
        <v>680000</v>
      </c>
      <c r="E24" s="424">
        <f>Q24</f>
        <v>1240000</v>
      </c>
      <c r="F24" s="430">
        <f>E24-D24</f>
        <v>560000</v>
      </c>
      <c r="G24" s="235">
        <f>E24/D24*100</f>
        <v>182.35294117647058</v>
      </c>
      <c r="H24" s="302" t="s">
        <v>48</v>
      </c>
      <c r="I24" s="149"/>
      <c r="J24" s="150"/>
      <c r="K24" s="149"/>
      <c r="L24" s="149"/>
      <c r="M24" s="150"/>
      <c r="N24" s="149"/>
      <c r="O24" s="149"/>
      <c r="P24" s="151"/>
      <c r="Q24" s="243">
        <f>SUM(Q25,Q28)</f>
        <v>1240000</v>
      </c>
      <c r="R24" s="254"/>
      <c r="S24" s="96" t="s">
        <v>303</v>
      </c>
      <c r="T24" s="96"/>
      <c r="U24" s="368"/>
      <c r="V24" s="370"/>
      <c r="W24" s="369"/>
      <c r="X24" s="369"/>
      <c r="Y24" s="369"/>
      <c r="Z24" s="369"/>
      <c r="AA24" s="369"/>
    </row>
    <row r="25" spans="1:27" s="111" customFormat="1" ht="20.100000000000001" customHeight="1" x14ac:dyDescent="0.15">
      <c r="A25" s="385"/>
      <c r="B25" s="386"/>
      <c r="C25" s="341"/>
      <c r="D25" s="425"/>
      <c r="E25" s="425"/>
      <c r="F25" s="427"/>
      <c r="G25" s="229"/>
      <c r="H25" s="417" t="s">
        <v>140</v>
      </c>
      <c r="I25" s="152"/>
      <c r="J25" s="153"/>
      <c r="K25" s="152"/>
      <c r="L25" s="152"/>
      <c r="M25" s="153"/>
      <c r="N25" s="152"/>
      <c r="O25" s="152"/>
      <c r="P25" s="153"/>
      <c r="Q25" s="240">
        <f>Q26+Q27</f>
        <v>1160000</v>
      </c>
      <c r="R25" s="254"/>
      <c r="S25" s="96"/>
      <c r="T25" s="96"/>
      <c r="U25" s="96"/>
      <c r="V25" s="96"/>
      <c r="W25" s="96"/>
    </row>
    <row r="26" spans="1:27" s="373" customFormat="1" ht="20.100000000000001" customHeight="1" x14ac:dyDescent="0.15">
      <c r="A26" s="385"/>
      <c r="B26" s="386"/>
      <c r="C26" s="341"/>
      <c r="D26" s="425"/>
      <c r="E26" s="425"/>
      <c r="F26" s="427"/>
      <c r="G26" s="229"/>
      <c r="H26" s="417" t="s">
        <v>179</v>
      </c>
      <c r="I26" s="152">
        <v>80000</v>
      </c>
      <c r="J26" s="153" t="s">
        <v>5</v>
      </c>
      <c r="K26" s="152" t="s">
        <v>13</v>
      </c>
      <c r="L26" s="152">
        <v>12</v>
      </c>
      <c r="M26" s="153" t="s">
        <v>14</v>
      </c>
      <c r="N26" s="152"/>
      <c r="O26" s="152"/>
      <c r="P26" s="153"/>
      <c r="Q26" s="240">
        <f>I26*L26</f>
        <v>960000</v>
      </c>
      <c r="R26" s="254"/>
      <c r="S26" s="374"/>
      <c r="T26" s="96"/>
      <c r="U26" s="374"/>
      <c r="V26" s="374"/>
      <c r="W26" s="374"/>
    </row>
    <row r="27" spans="1:27" s="373" customFormat="1" ht="20.100000000000001" customHeight="1" x14ac:dyDescent="0.15">
      <c r="A27" s="385"/>
      <c r="B27" s="386"/>
      <c r="C27" s="341"/>
      <c r="D27" s="425"/>
      <c r="E27" s="425"/>
      <c r="F27" s="427"/>
      <c r="G27" s="229"/>
      <c r="H27" s="417" t="s">
        <v>162</v>
      </c>
      <c r="I27" s="152">
        <v>50000</v>
      </c>
      <c r="J27" s="153" t="s">
        <v>5</v>
      </c>
      <c r="K27" s="152" t="s">
        <v>13</v>
      </c>
      <c r="L27" s="152">
        <v>4</v>
      </c>
      <c r="M27" s="153" t="s">
        <v>98</v>
      </c>
      <c r="N27" s="152"/>
      <c r="O27" s="152"/>
      <c r="P27" s="154"/>
      <c r="Q27" s="240">
        <f>I27*L27</f>
        <v>200000</v>
      </c>
      <c r="R27" s="254"/>
      <c r="S27" s="374"/>
      <c r="T27" s="96"/>
      <c r="U27" s="374"/>
      <c r="V27" s="374"/>
      <c r="W27" s="374"/>
    </row>
    <row r="28" spans="1:27" s="111" customFormat="1" ht="20.100000000000001" customHeight="1" x14ac:dyDescent="0.15">
      <c r="A28" s="385"/>
      <c r="B28" s="386"/>
      <c r="C28" s="341"/>
      <c r="D28" s="425"/>
      <c r="E28" s="425"/>
      <c r="F28" s="427"/>
      <c r="G28" s="229"/>
      <c r="H28" s="417" t="s">
        <v>139</v>
      </c>
      <c r="I28" s="152"/>
      <c r="J28" s="153"/>
      <c r="K28" s="152"/>
      <c r="L28" s="152"/>
      <c r="M28" s="153"/>
      <c r="N28" s="152"/>
      <c r="O28" s="152"/>
      <c r="P28" s="154"/>
      <c r="Q28" s="240">
        <f>Q29</f>
        <v>80000</v>
      </c>
      <c r="R28" s="254"/>
      <c r="S28" s="96"/>
      <c r="T28" s="96"/>
      <c r="U28" s="96"/>
      <c r="V28" s="96"/>
      <c r="W28" s="96"/>
    </row>
    <row r="29" spans="1:27" s="111" customFormat="1" ht="20.100000000000001" customHeight="1" x14ac:dyDescent="0.15">
      <c r="A29" s="385"/>
      <c r="B29" s="386"/>
      <c r="C29" s="423"/>
      <c r="D29" s="426"/>
      <c r="E29" s="426"/>
      <c r="F29" s="428"/>
      <c r="G29" s="410"/>
      <c r="H29" s="418" t="s">
        <v>77</v>
      </c>
      <c r="I29" s="155">
        <v>20000</v>
      </c>
      <c r="J29" s="156" t="s">
        <v>5</v>
      </c>
      <c r="K29" s="155" t="s">
        <v>13</v>
      </c>
      <c r="L29" s="155">
        <v>4</v>
      </c>
      <c r="M29" s="144" t="s">
        <v>14</v>
      </c>
      <c r="N29" s="155"/>
      <c r="O29" s="155"/>
      <c r="P29" s="144"/>
      <c r="Q29" s="244">
        <f>I29*L29</f>
        <v>80000</v>
      </c>
      <c r="R29" s="254"/>
      <c r="S29" s="96"/>
      <c r="T29" s="96"/>
      <c r="U29" s="96"/>
      <c r="V29" s="96"/>
      <c r="W29" s="96"/>
    </row>
    <row r="30" spans="1:27" s="111" customFormat="1" ht="20.100000000000001" customHeight="1" x14ac:dyDescent="0.15">
      <c r="A30" s="385"/>
      <c r="B30" s="333"/>
      <c r="C30" s="342" t="s">
        <v>21</v>
      </c>
      <c r="D30" s="223">
        <v>80000</v>
      </c>
      <c r="E30" s="223">
        <f>Q31</f>
        <v>80000</v>
      </c>
      <c r="F30" s="224">
        <f>E30-D30</f>
        <v>0</v>
      </c>
      <c r="G30" s="229">
        <v>0</v>
      </c>
      <c r="H30" s="230" t="s">
        <v>192</v>
      </c>
      <c r="I30" s="152"/>
      <c r="J30" s="153"/>
      <c r="K30" s="152"/>
      <c r="L30" s="152"/>
      <c r="M30" s="153"/>
      <c r="N30" s="152"/>
      <c r="O30" s="152"/>
      <c r="P30" s="154"/>
      <c r="Q30" s="471"/>
      <c r="R30" s="363"/>
      <c r="S30" s="96"/>
      <c r="T30" s="96"/>
      <c r="U30" s="96"/>
      <c r="V30" s="96"/>
      <c r="W30" s="96"/>
    </row>
    <row r="31" spans="1:27" s="111" customFormat="1" ht="20.100000000000001" customHeight="1" thickBot="1" x14ac:dyDescent="0.2">
      <c r="A31" s="432"/>
      <c r="B31" s="384"/>
      <c r="C31" s="472"/>
      <c r="D31" s="337"/>
      <c r="E31" s="337"/>
      <c r="F31" s="252"/>
      <c r="G31" s="255"/>
      <c r="H31" s="303" t="s">
        <v>132</v>
      </c>
      <c r="I31" s="246">
        <v>20000</v>
      </c>
      <c r="J31" s="256" t="s">
        <v>5</v>
      </c>
      <c r="K31" s="246" t="s">
        <v>13</v>
      </c>
      <c r="L31" s="246">
        <v>4</v>
      </c>
      <c r="M31" s="256" t="s">
        <v>98</v>
      </c>
      <c r="N31" s="246"/>
      <c r="O31" s="246"/>
      <c r="P31" s="257"/>
      <c r="Q31" s="258">
        <f>I31*L31</f>
        <v>80000</v>
      </c>
      <c r="R31" s="254"/>
      <c r="S31" s="96" t="s">
        <v>326</v>
      </c>
      <c r="T31" s="96"/>
      <c r="U31" s="96"/>
      <c r="V31" s="96"/>
      <c r="W31" s="96"/>
    </row>
    <row r="32" spans="1:27" s="111" customFormat="1" ht="20.100000000000001" customHeight="1" x14ac:dyDescent="0.15">
      <c r="A32" s="433"/>
      <c r="B32" s="605" t="s">
        <v>20</v>
      </c>
      <c r="C32" s="605"/>
      <c r="D32" s="439">
        <f>SUM(D33,D34,D38,D42,D45)</f>
        <v>15286000</v>
      </c>
      <c r="E32" s="407">
        <f>SUM(E33,E34,E38,E42,E45)</f>
        <v>15101000</v>
      </c>
      <c r="F32" s="408">
        <f>E32-D32</f>
        <v>-185000</v>
      </c>
      <c r="G32" s="253">
        <f>E32/D32*100</f>
        <v>98.789742247808448</v>
      </c>
      <c r="H32" s="345"/>
      <c r="I32" s="346"/>
      <c r="J32" s="347"/>
      <c r="K32" s="346"/>
      <c r="L32" s="346"/>
      <c r="M32" s="347"/>
      <c r="N32" s="346"/>
      <c r="O32" s="346"/>
      <c r="P32" s="348"/>
      <c r="Q32" s="440"/>
      <c r="R32" s="363"/>
      <c r="S32" s="96"/>
      <c r="T32" s="96"/>
      <c r="U32" s="96"/>
      <c r="V32" s="96"/>
      <c r="W32" s="96"/>
    </row>
    <row r="33" spans="1:23" s="111" customFormat="1" ht="20.100000000000001" customHeight="1" x14ac:dyDescent="0.15">
      <c r="A33" s="385"/>
      <c r="B33" s="461"/>
      <c r="C33" s="454" t="s">
        <v>35</v>
      </c>
      <c r="D33" s="329">
        <v>400000</v>
      </c>
      <c r="E33" s="328">
        <f>SUM(Q33)</f>
        <v>400000</v>
      </c>
      <c r="F33" s="231">
        <f>E33-D33</f>
        <v>0</v>
      </c>
      <c r="G33" s="232">
        <v>0</v>
      </c>
      <c r="H33" s="305" t="s">
        <v>195</v>
      </c>
      <c r="I33" s="145">
        <v>100000</v>
      </c>
      <c r="J33" s="146" t="s">
        <v>5</v>
      </c>
      <c r="K33" s="145" t="s">
        <v>13</v>
      </c>
      <c r="L33" s="145">
        <v>4</v>
      </c>
      <c r="M33" s="146" t="s">
        <v>8</v>
      </c>
      <c r="N33" s="145"/>
      <c r="O33" s="155"/>
      <c r="P33" s="144"/>
      <c r="Q33" s="240">
        <f>I33*L33</f>
        <v>400000</v>
      </c>
      <c r="R33" s="254"/>
      <c r="S33" s="96"/>
      <c r="T33" s="96"/>
      <c r="U33" s="96"/>
      <c r="V33" s="96"/>
      <c r="W33" s="96"/>
    </row>
    <row r="34" spans="1:23" s="111" customFormat="1" ht="20.100000000000001" customHeight="1" x14ac:dyDescent="0.15">
      <c r="A34" s="385"/>
      <c r="B34" s="222"/>
      <c r="C34" s="463" t="s">
        <v>187</v>
      </c>
      <c r="D34" s="223">
        <v>5280000</v>
      </c>
      <c r="E34" s="322">
        <f>SUM(Q35:Q37)</f>
        <v>3980000</v>
      </c>
      <c r="F34" s="234">
        <f>E34-D34</f>
        <v>-1300000</v>
      </c>
      <c r="G34" s="235">
        <f>E34/D34*100</f>
        <v>75.378787878787875</v>
      </c>
      <c r="H34" s="301" t="s">
        <v>194</v>
      </c>
      <c r="I34" s="149"/>
      <c r="J34" s="150"/>
      <c r="K34" s="149"/>
      <c r="L34" s="149"/>
      <c r="M34" s="150"/>
      <c r="N34" s="149"/>
      <c r="O34" s="149"/>
      <c r="P34" s="151"/>
      <c r="Q34" s="243">
        <f>SUM(Q35:Q37)</f>
        <v>3980000</v>
      </c>
      <c r="R34" s="254"/>
      <c r="S34" s="96"/>
      <c r="T34" s="96"/>
      <c r="U34" s="96"/>
      <c r="V34" s="96"/>
      <c r="W34" s="96"/>
    </row>
    <row r="35" spans="1:23" s="111" customFormat="1" ht="20.100000000000001" customHeight="1" x14ac:dyDescent="0.15">
      <c r="A35" s="385"/>
      <c r="B35" s="222"/>
      <c r="C35" s="342"/>
      <c r="D35" s="223"/>
      <c r="E35" s="251"/>
      <c r="F35" s="224"/>
      <c r="G35" s="228"/>
      <c r="H35" s="230" t="s">
        <v>105</v>
      </c>
      <c r="I35" s="152">
        <v>140000</v>
      </c>
      <c r="J35" s="153" t="s">
        <v>5</v>
      </c>
      <c r="K35" s="152" t="s">
        <v>13</v>
      </c>
      <c r="L35" s="152">
        <v>12</v>
      </c>
      <c r="M35" s="153" t="s">
        <v>9</v>
      </c>
      <c r="N35" s="152"/>
      <c r="O35" s="152"/>
      <c r="P35" s="154"/>
      <c r="Q35" s="240">
        <f>I35*L35</f>
        <v>1680000</v>
      </c>
      <c r="R35" s="254"/>
      <c r="S35" s="96" t="s">
        <v>306</v>
      </c>
      <c r="T35" s="96"/>
      <c r="U35" s="96"/>
      <c r="V35" s="96"/>
      <c r="W35" s="96"/>
    </row>
    <row r="36" spans="1:23" s="111" customFormat="1" ht="20.100000000000001" customHeight="1" x14ac:dyDescent="0.15">
      <c r="A36" s="385"/>
      <c r="B36" s="222"/>
      <c r="C36" s="342"/>
      <c r="D36" s="223"/>
      <c r="E36" s="251"/>
      <c r="F36" s="224"/>
      <c r="G36" s="228"/>
      <c r="H36" s="230" t="s">
        <v>106</v>
      </c>
      <c r="I36" s="152">
        <v>150000</v>
      </c>
      <c r="J36" s="153" t="s">
        <v>5</v>
      </c>
      <c r="K36" s="152" t="s">
        <v>13</v>
      </c>
      <c r="L36" s="152">
        <v>12</v>
      </c>
      <c r="M36" s="153" t="s">
        <v>96</v>
      </c>
      <c r="N36" s="152"/>
      <c r="O36" s="152"/>
      <c r="P36" s="154"/>
      <c r="Q36" s="240">
        <f>I36*L36</f>
        <v>1800000</v>
      </c>
      <c r="R36" s="254"/>
      <c r="S36" s="96" t="s">
        <v>304</v>
      </c>
      <c r="T36" s="96"/>
      <c r="U36" s="96"/>
      <c r="V36" s="96"/>
      <c r="W36" s="96"/>
    </row>
    <row r="37" spans="1:23" s="111" customFormat="1" ht="20.100000000000001" customHeight="1" x14ac:dyDescent="0.15">
      <c r="A37" s="385"/>
      <c r="B37" s="222"/>
      <c r="C37" s="342"/>
      <c r="D37" s="223"/>
      <c r="E37" s="251"/>
      <c r="F37" s="224"/>
      <c r="G37" s="228"/>
      <c r="H37" s="305" t="s">
        <v>254</v>
      </c>
      <c r="I37" s="155">
        <v>500000</v>
      </c>
      <c r="J37" s="156" t="s">
        <v>196</v>
      </c>
      <c r="K37" s="155" t="s">
        <v>197</v>
      </c>
      <c r="L37" s="155">
        <v>1</v>
      </c>
      <c r="M37" s="156" t="s">
        <v>255</v>
      </c>
      <c r="N37" s="155"/>
      <c r="O37" s="155"/>
      <c r="P37" s="144"/>
      <c r="Q37" s="244">
        <f>I37*L37</f>
        <v>500000</v>
      </c>
      <c r="R37" s="362"/>
      <c r="S37" s="96" t="s">
        <v>305</v>
      </c>
      <c r="T37" s="96"/>
      <c r="U37" s="96"/>
      <c r="V37" s="96"/>
      <c r="W37" s="96"/>
    </row>
    <row r="38" spans="1:23" s="111" customFormat="1" ht="20.100000000000001" customHeight="1" x14ac:dyDescent="0.15">
      <c r="A38" s="385"/>
      <c r="B38" s="222"/>
      <c r="C38" s="463" t="s">
        <v>172</v>
      </c>
      <c r="D38" s="322">
        <v>2556000</v>
      </c>
      <c r="E38" s="322">
        <f>Q38</f>
        <v>2661000</v>
      </c>
      <c r="F38" s="234">
        <f>E38-D38</f>
        <v>105000</v>
      </c>
      <c r="G38" s="235">
        <f>E38/D38*100</f>
        <v>104.10798122065728</v>
      </c>
      <c r="H38" s="301" t="s">
        <v>163</v>
      </c>
      <c r="I38" s="149"/>
      <c r="J38" s="150"/>
      <c r="K38" s="149" t="s">
        <v>197</v>
      </c>
      <c r="L38" s="149"/>
      <c r="M38" s="150"/>
      <c r="N38" s="149"/>
      <c r="O38" s="149"/>
      <c r="P38" s="151"/>
      <c r="Q38" s="243">
        <f>SUM(Q39:Q41)</f>
        <v>2661000</v>
      </c>
      <c r="R38" s="254"/>
      <c r="S38" s="96"/>
      <c r="T38" s="96"/>
      <c r="U38" s="96"/>
      <c r="V38" s="96"/>
      <c r="W38" s="96"/>
    </row>
    <row r="39" spans="1:23" s="111" customFormat="1" ht="20.100000000000001" customHeight="1" x14ac:dyDescent="0.15">
      <c r="A39" s="385"/>
      <c r="B39" s="222"/>
      <c r="C39" s="221"/>
      <c r="D39" s="223"/>
      <c r="E39" s="251"/>
      <c r="F39" s="224"/>
      <c r="G39" s="226"/>
      <c r="H39" s="230" t="s">
        <v>54</v>
      </c>
      <c r="I39" s="152">
        <v>10000</v>
      </c>
      <c r="J39" s="153" t="s">
        <v>5</v>
      </c>
      <c r="K39" s="152" t="s">
        <v>13</v>
      </c>
      <c r="L39" s="152">
        <v>6</v>
      </c>
      <c r="M39" s="153" t="s">
        <v>98</v>
      </c>
      <c r="N39" s="152"/>
      <c r="O39" s="152"/>
      <c r="P39" s="154"/>
      <c r="Q39" s="240">
        <f t="shared" ref="Q39:Q41" si="0">I39*L39</f>
        <v>60000</v>
      </c>
      <c r="R39" s="254"/>
      <c r="S39" s="96"/>
      <c r="T39" s="96"/>
      <c r="U39" s="96"/>
      <c r="V39" s="96"/>
      <c r="W39" s="96"/>
    </row>
    <row r="40" spans="1:23" s="111" customFormat="1" ht="20.100000000000001" customHeight="1" x14ac:dyDescent="0.15">
      <c r="A40" s="385"/>
      <c r="B40" s="222"/>
      <c r="C40" s="221"/>
      <c r="D40" s="223"/>
      <c r="E40" s="251"/>
      <c r="F40" s="224"/>
      <c r="G40" s="226"/>
      <c r="H40" s="230" t="s">
        <v>40</v>
      </c>
      <c r="I40" s="152">
        <v>76750</v>
      </c>
      <c r="J40" s="153" t="s">
        <v>5</v>
      </c>
      <c r="K40" s="152" t="s">
        <v>13</v>
      </c>
      <c r="L40" s="152">
        <v>12</v>
      </c>
      <c r="M40" s="153" t="s">
        <v>9</v>
      </c>
      <c r="N40" s="152"/>
      <c r="O40" s="152"/>
      <c r="P40" s="154"/>
      <c r="Q40" s="240">
        <f t="shared" si="0"/>
        <v>921000</v>
      </c>
      <c r="R40" s="254"/>
      <c r="S40" s="96"/>
      <c r="T40" s="96"/>
      <c r="U40" s="96"/>
      <c r="V40" s="96"/>
      <c r="W40" s="96"/>
    </row>
    <row r="41" spans="1:23" s="111" customFormat="1" ht="20.100000000000001" customHeight="1" x14ac:dyDescent="0.15">
      <c r="A41" s="385"/>
      <c r="B41" s="333"/>
      <c r="C41" s="342"/>
      <c r="D41" s="223"/>
      <c r="E41" s="251"/>
      <c r="F41" s="224"/>
      <c r="G41" s="226"/>
      <c r="H41" s="230" t="s">
        <v>147</v>
      </c>
      <c r="I41" s="152">
        <v>35000</v>
      </c>
      <c r="J41" s="153" t="s">
        <v>5</v>
      </c>
      <c r="K41" s="152" t="s">
        <v>13</v>
      </c>
      <c r="L41" s="152">
        <v>48</v>
      </c>
      <c r="M41" s="153" t="s">
        <v>108</v>
      </c>
      <c r="N41" s="152"/>
      <c r="O41" s="152"/>
      <c r="P41" s="154"/>
      <c r="Q41" s="240">
        <f t="shared" si="0"/>
        <v>1680000</v>
      </c>
      <c r="R41" s="362"/>
      <c r="S41" s="96" t="s">
        <v>246</v>
      </c>
      <c r="T41" s="96"/>
      <c r="U41" s="96"/>
      <c r="V41" s="96"/>
      <c r="W41" s="96"/>
    </row>
    <row r="42" spans="1:23" s="111" customFormat="1" ht="20.100000000000001" customHeight="1" x14ac:dyDescent="0.15">
      <c r="A42" s="385"/>
      <c r="B42" s="333"/>
      <c r="C42" s="463" t="s">
        <v>33</v>
      </c>
      <c r="D42" s="322">
        <v>1200000</v>
      </c>
      <c r="E42" s="322">
        <f>SUM(Q43:Q44)</f>
        <v>1200000</v>
      </c>
      <c r="F42" s="234">
        <f>E42-D42</f>
        <v>0</v>
      </c>
      <c r="G42" s="235">
        <f>E42/D42*100</f>
        <v>100</v>
      </c>
      <c r="H42" s="301" t="s">
        <v>33</v>
      </c>
      <c r="I42" s="149"/>
      <c r="J42" s="150"/>
      <c r="K42" s="149"/>
      <c r="L42" s="149"/>
      <c r="M42" s="150"/>
      <c r="N42" s="149"/>
      <c r="O42" s="149"/>
      <c r="P42" s="151"/>
      <c r="Q42" s="243">
        <f>SUM(Q43:Q44)</f>
        <v>1200000</v>
      </c>
      <c r="R42" s="254"/>
      <c r="S42" s="96" t="s">
        <v>247</v>
      </c>
      <c r="T42" s="96"/>
      <c r="U42" s="96"/>
      <c r="V42" s="96"/>
      <c r="W42" s="96"/>
    </row>
    <row r="43" spans="1:23" s="111" customFormat="1" ht="20.100000000000001" customHeight="1" x14ac:dyDescent="0.15">
      <c r="A43" s="385"/>
      <c r="B43" s="333"/>
      <c r="C43" s="342"/>
      <c r="D43" s="223"/>
      <c r="E43" s="251"/>
      <c r="F43" s="224"/>
      <c r="G43" s="226"/>
      <c r="H43" s="230" t="s">
        <v>45</v>
      </c>
      <c r="I43" s="152">
        <v>100000</v>
      </c>
      <c r="J43" s="153" t="s">
        <v>5</v>
      </c>
      <c r="K43" s="152" t="s">
        <v>13</v>
      </c>
      <c r="L43" s="152">
        <v>12</v>
      </c>
      <c r="M43" s="153" t="s">
        <v>9</v>
      </c>
      <c r="N43" s="152"/>
      <c r="O43" s="152"/>
      <c r="P43" s="154"/>
      <c r="Q43" s="240">
        <f>I43*L43</f>
        <v>1200000</v>
      </c>
      <c r="R43" s="254"/>
      <c r="S43" s="96"/>
      <c r="T43" s="96"/>
      <c r="U43" s="96"/>
      <c r="V43" s="96"/>
      <c r="W43" s="96"/>
    </row>
    <row r="44" spans="1:23" s="111" customFormat="1" ht="20.100000000000001" customHeight="1" x14ac:dyDescent="0.15">
      <c r="A44" s="385"/>
      <c r="B44" s="333"/>
      <c r="C44" s="454"/>
      <c r="D44" s="329"/>
      <c r="E44" s="330"/>
      <c r="F44" s="331"/>
      <c r="G44" s="332"/>
      <c r="H44" s="305" t="s">
        <v>64</v>
      </c>
      <c r="I44" s="155">
        <v>0</v>
      </c>
      <c r="J44" s="156" t="s">
        <v>5</v>
      </c>
      <c r="K44" s="155" t="s">
        <v>13</v>
      </c>
      <c r="L44" s="155">
        <v>0</v>
      </c>
      <c r="M44" s="156" t="s">
        <v>14</v>
      </c>
      <c r="N44" s="155"/>
      <c r="O44" s="155"/>
      <c r="P44" s="144"/>
      <c r="Q44" s="244">
        <f>I44*L44</f>
        <v>0</v>
      </c>
      <c r="R44" s="254"/>
      <c r="S44" s="96"/>
      <c r="T44" s="96"/>
      <c r="U44" s="96"/>
      <c r="V44" s="96"/>
      <c r="W44" s="96"/>
    </row>
    <row r="45" spans="1:23" s="111" customFormat="1" ht="20.100000000000001" customHeight="1" x14ac:dyDescent="0.15">
      <c r="A45" s="385"/>
      <c r="B45" s="333"/>
      <c r="C45" s="461" t="s">
        <v>50</v>
      </c>
      <c r="D45" s="322">
        <v>5850000</v>
      </c>
      <c r="E45" s="322">
        <f>Q45</f>
        <v>6860000</v>
      </c>
      <c r="F45" s="234">
        <f>E45-D45</f>
        <v>1010000</v>
      </c>
      <c r="G45" s="235">
        <f>E45/D45*100</f>
        <v>117.26495726495727</v>
      </c>
      <c r="H45" s="456" t="s">
        <v>102</v>
      </c>
      <c r="I45" s="152"/>
      <c r="J45" s="153"/>
      <c r="K45" s="152"/>
      <c r="L45" s="152"/>
      <c r="M45" s="153"/>
      <c r="N45" s="152"/>
      <c r="O45" s="152"/>
      <c r="P45" s="154"/>
      <c r="Q45" s="245">
        <f>SUM(Q46,Q48,Q52,Q54)</f>
        <v>6860000</v>
      </c>
      <c r="R45" s="364"/>
      <c r="S45" s="96"/>
      <c r="T45" s="96"/>
      <c r="U45" s="96"/>
      <c r="V45" s="96"/>
      <c r="W45" s="96"/>
    </row>
    <row r="46" spans="1:23" s="111" customFormat="1" ht="20.100000000000001" customHeight="1" x14ac:dyDescent="0.15">
      <c r="A46" s="385"/>
      <c r="B46" s="333"/>
      <c r="C46" s="222"/>
      <c r="D46" s="223"/>
      <c r="E46" s="223"/>
      <c r="F46" s="224"/>
      <c r="G46" s="229"/>
      <c r="H46" s="417" t="s">
        <v>158</v>
      </c>
      <c r="I46" s="152"/>
      <c r="J46" s="153"/>
      <c r="K46" s="152"/>
      <c r="L46" s="152"/>
      <c r="M46" s="153"/>
      <c r="N46" s="152"/>
      <c r="O46" s="152"/>
      <c r="P46" s="154"/>
      <c r="Q46" s="245">
        <f>Q47</f>
        <v>2800000</v>
      </c>
      <c r="R46" s="364"/>
      <c r="S46" s="96"/>
      <c r="T46" s="96"/>
      <c r="U46" s="96"/>
      <c r="V46" s="96"/>
      <c r="W46" s="96"/>
    </row>
    <row r="47" spans="1:23" s="373" customFormat="1" ht="20.100000000000001" customHeight="1" x14ac:dyDescent="0.15">
      <c r="A47" s="385"/>
      <c r="B47" s="333"/>
      <c r="C47" s="222"/>
      <c r="D47" s="223"/>
      <c r="E47" s="223"/>
      <c r="F47" s="224"/>
      <c r="G47" s="229"/>
      <c r="H47" s="417" t="s">
        <v>130</v>
      </c>
      <c r="I47" s="152">
        <v>700000</v>
      </c>
      <c r="J47" s="152" t="s">
        <v>5</v>
      </c>
      <c r="K47" s="152" t="s">
        <v>144</v>
      </c>
      <c r="L47" s="152">
        <v>4</v>
      </c>
      <c r="M47" s="152" t="s">
        <v>98</v>
      </c>
      <c r="N47" s="152"/>
      <c r="O47" s="152"/>
      <c r="P47" s="152"/>
      <c r="Q47" s="377">
        <f>I47*L47</f>
        <v>2800000</v>
      </c>
      <c r="R47" s="378"/>
      <c r="S47" s="374" t="s">
        <v>279</v>
      </c>
      <c r="T47" s="96"/>
      <c r="U47" s="374"/>
      <c r="V47" s="374"/>
      <c r="W47" s="374"/>
    </row>
    <row r="48" spans="1:23" s="111" customFormat="1" ht="20.100000000000001" customHeight="1" x14ac:dyDescent="0.15">
      <c r="A48" s="385"/>
      <c r="B48" s="333"/>
      <c r="C48" s="222"/>
      <c r="D48" s="223"/>
      <c r="E48" s="223"/>
      <c r="F48" s="224"/>
      <c r="G48" s="229"/>
      <c r="H48" s="417" t="s">
        <v>157</v>
      </c>
      <c r="I48" s="152"/>
      <c r="J48" s="153"/>
      <c r="K48" s="152"/>
      <c r="L48" s="152"/>
      <c r="M48" s="153"/>
      <c r="N48" s="152"/>
      <c r="O48" s="152"/>
      <c r="P48" s="154"/>
      <c r="Q48" s="240">
        <f>Q49+Q50+Q51</f>
        <v>1560000</v>
      </c>
      <c r="R48" s="254"/>
      <c r="S48" s="96" t="s">
        <v>307</v>
      </c>
      <c r="T48" s="96"/>
      <c r="U48" s="96"/>
      <c r="V48" s="96"/>
      <c r="W48" s="96"/>
    </row>
    <row r="49" spans="1:23" s="111" customFormat="1" ht="20.100000000000001" customHeight="1" x14ac:dyDescent="0.15">
      <c r="A49" s="385"/>
      <c r="B49" s="333"/>
      <c r="C49" s="222"/>
      <c r="D49" s="223"/>
      <c r="E49" s="223"/>
      <c r="F49" s="224"/>
      <c r="G49" s="229"/>
      <c r="H49" s="417" t="s">
        <v>145</v>
      </c>
      <c r="I49" s="152">
        <v>0</v>
      </c>
      <c r="J49" s="153" t="s">
        <v>5</v>
      </c>
      <c r="K49" s="152" t="s">
        <v>13</v>
      </c>
      <c r="L49" s="152">
        <v>0</v>
      </c>
      <c r="M49" s="153" t="s">
        <v>108</v>
      </c>
      <c r="N49" s="152"/>
      <c r="O49" s="152"/>
      <c r="P49" s="154"/>
      <c r="Q49" s="240">
        <f>SUM(I49*L49)</f>
        <v>0</v>
      </c>
      <c r="R49" s="254"/>
      <c r="S49" s="96" t="s">
        <v>309</v>
      </c>
      <c r="T49" s="96"/>
      <c r="U49" s="96"/>
      <c r="V49" s="96"/>
      <c r="W49" s="96"/>
    </row>
    <row r="50" spans="1:23" s="383" customFormat="1" ht="20.100000000000001" customHeight="1" x14ac:dyDescent="0.15">
      <c r="A50" s="431"/>
      <c r="B50" s="434"/>
      <c r="C50" s="455"/>
      <c r="D50" s="411"/>
      <c r="E50" s="411"/>
      <c r="F50" s="412"/>
      <c r="G50" s="459"/>
      <c r="H50" s="457" t="s">
        <v>188</v>
      </c>
      <c r="I50" s="413">
        <v>10000</v>
      </c>
      <c r="J50" s="414" t="s">
        <v>5</v>
      </c>
      <c r="K50" s="413" t="s">
        <v>13</v>
      </c>
      <c r="L50" s="413">
        <v>48</v>
      </c>
      <c r="M50" s="414" t="s">
        <v>108</v>
      </c>
      <c r="N50" s="413" t="s">
        <v>13</v>
      </c>
      <c r="O50" s="413">
        <v>2</v>
      </c>
      <c r="P50" s="415" t="s">
        <v>98</v>
      </c>
      <c r="Q50" s="416">
        <f>I50*L50*O50</f>
        <v>960000</v>
      </c>
      <c r="R50" s="381"/>
      <c r="S50" s="382"/>
      <c r="T50" s="96"/>
      <c r="U50" s="382"/>
      <c r="V50" s="382"/>
      <c r="W50" s="382"/>
    </row>
    <row r="51" spans="1:23" s="111" customFormat="1" ht="20.100000000000001" customHeight="1" x14ac:dyDescent="0.15">
      <c r="A51" s="385"/>
      <c r="B51" s="333"/>
      <c r="C51" s="222"/>
      <c r="D51" s="223"/>
      <c r="E51" s="223"/>
      <c r="F51" s="224"/>
      <c r="G51" s="229"/>
      <c r="H51" s="417" t="s">
        <v>146</v>
      </c>
      <c r="I51" s="152">
        <v>100000</v>
      </c>
      <c r="J51" s="153" t="s">
        <v>5</v>
      </c>
      <c r="K51" s="152" t="s">
        <v>144</v>
      </c>
      <c r="L51" s="152">
        <v>3</v>
      </c>
      <c r="M51" s="153" t="s">
        <v>108</v>
      </c>
      <c r="N51" s="152" t="s">
        <v>13</v>
      </c>
      <c r="O51" s="152">
        <v>2</v>
      </c>
      <c r="P51" s="154" t="s">
        <v>98</v>
      </c>
      <c r="Q51" s="240">
        <f>I51*L51*O51</f>
        <v>600000</v>
      </c>
      <c r="R51" s="254"/>
      <c r="S51" s="96"/>
      <c r="T51" s="96"/>
      <c r="U51" s="96"/>
      <c r="V51" s="96"/>
      <c r="W51" s="96"/>
    </row>
    <row r="52" spans="1:23" s="111" customFormat="1" ht="20.100000000000001" customHeight="1" x14ac:dyDescent="0.15">
      <c r="A52" s="385"/>
      <c r="B52" s="333"/>
      <c r="C52" s="222"/>
      <c r="D52" s="223"/>
      <c r="E52" s="223"/>
      <c r="F52" s="224"/>
      <c r="G52" s="229"/>
      <c r="H52" s="417" t="s">
        <v>107</v>
      </c>
      <c r="I52" s="152"/>
      <c r="J52" s="153"/>
      <c r="K52" s="152"/>
      <c r="L52" s="152"/>
      <c r="M52" s="153"/>
      <c r="N52" s="152"/>
      <c r="O52" s="152"/>
      <c r="P52" s="154"/>
      <c r="Q52" s="240">
        <f>Q53</f>
        <v>100000</v>
      </c>
      <c r="R52" s="254"/>
      <c r="S52" s="96"/>
      <c r="T52" s="96"/>
      <c r="U52" s="96"/>
      <c r="V52" s="96"/>
      <c r="W52" s="96"/>
    </row>
    <row r="53" spans="1:23" s="111" customFormat="1" ht="20.100000000000001" customHeight="1" x14ac:dyDescent="0.15">
      <c r="A53" s="385"/>
      <c r="B53" s="333"/>
      <c r="C53" s="222"/>
      <c r="D53" s="223"/>
      <c r="E53" s="223"/>
      <c r="F53" s="224"/>
      <c r="G53" s="229"/>
      <c r="H53" s="417" t="s">
        <v>256</v>
      </c>
      <c r="I53" s="152">
        <v>2000</v>
      </c>
      <c r="J53" s="153" t="s">
        <v>5</v>
      </c>
      <c r="K53" s="152" t="s">
        <v>13</v>
      </c>
      <c r="L53" s="152">
        <v>50</v>
      </c>
      <c r="M53" s="153" t="s">
        <v>16</v>
      </c>
      <c r="N53" s="152" t="s">
        <v>13</v>
      </c>
      <c r="O53" s="152">
        <v>1</v>
      </c>
      <c r="P53" s="154" t="s">
        <v>14</v>
      </c>
      <c r="Q53" s="240">
        <f>I53*L53*O53</f>
        <v>100000</v>
      </c>
      <c r="R53" s="254"/>
      <c r="S53" s="96"/>
      <c r="T53" s="96"/>
      <c r="U53" s="96"/>
      <c r="V53" s="96"/>
      <c r="W53" s="96"/>
    </row>
    <row r="54" spans="1:23" s="111" customFormat="1" ht="20.100000000000001" customHeight="1" x14ac:dyDescent="0.15">
      <c r="A54" s="385"/>
      <c r="B54" s="333"/>
      <c r="C54" s="222"/>
      <c r="D54" s="223"/>
      <c r="E54" s="223"/>
      <c r="F54" s="224"/>
      <c r="G54" s="229"/>
      <c r="H54" s="458" t="s">
        <v>216</v>
      </c>
      <c r="I54" s="395"/>
      <c r="J54" s="404"/>
      <c r="K54" s="395"/>
      <c r="L54" s="395"/>
      <c r="M54" s="404"/>
      <c r="N54" s="395"/>
      <c r="O54" s="395"/>
      <c r="P54" s="405"/>
      <c r="Q54" s="406">
        <f>Q55+Q56+Q57</f>
        <v>2400000</v>
      </c>
      <c r="R54" s="367"/>
      <c r="S54" s="371" t="s">
        <v>262</v>
      </c>
      <c r="T54" s="96"/>
      <c r="U54" s="371"/>
      <c r="V54" s="96"/>
      <c r="W54" s="96"/>
    </row>
    <row r="55" spans="1:23" s="373" customFormat="1" ht="20.100000000000001" customHeight="1" x14ac:dyDescent="0.15">
      <c r="A55" s="385"/>
      <c r="B55" s="333"/>
      <c r="C55" s="222"/>
      <c r="D55" s="223"/>
      <c r="E55" s="223"/>
      <c r="F55" s="224"/>
      <c r="G55" s="229"/>
      <c r="H55" s="417" t="s">
        <v>223</v>
      </c>
      <c r="I55" s="152">
        <v>250000</v>
      </c>
      <c r="J55" s="153" t="s">
        <v>5</v>
      </c>
      <c r="K55" s="152" t="s">
        <v>13</v>
      </c>
      <c r="L55" s="152"/>
      <c r="M55" s="153"/>
      <c r="N55" s="152"/>
      <c r="O55" s="152">
        <v>4</v>
      </c>
      <c r="P55" s="154" t="s">
        <v>278</v>
      </c>
      <c r="Q55" s="240">
        <f>I55*O55</f>
        <v>1000000</v>
      </c>
      <c r="R55" s="362"/>
      <c r="S55" s="374" t="s">
        <v>308</v>
      </c>
      <c r="T55" s="96"/>
      <c r="U55" s="374"/>
      <c r="V55" s="374"/>
      <c r="W55" s="374"/>
    </row>
    <row r="56" spans="1:23" s="373" customFormat="1" ht="20.100000000000001" customHeight="1" x14ac:dyDescent="0.15">
      <c r="A56" s="385"/>
      <c r="B56" s="333"/>
      <c r="C56" s="222"/>
      <c r="D56" s="223"/>
      <c r="E56" s="223"/>
      <c r="F56" s="224"/>
      <c r="G56" s="229"/>
      <c r="H56" s="417" t="s">
        <v>68</v>
      </c>
      <c r="I56" s="152">
        <v>350000</v>
      </c>
      <c r="J56" s="153" t="s">
        <v>5</v>
      </c>
      <c r="K56" s="152" t="s">
        <v>13</v>
      </c>
      <c r="L56" s="152"/>
      <c r="M56" s="153"/>
      <c r="N56" s="152"/>
      <c r="O56" s="152">
        <v>4</v>
      </c>
      <c r="P56" s="154" t="s">
        <v>14</v>
      </c>
      <c r="Q56" s="240">
        <f>I56*O56</f>
        <v>1400000</v>
      </c>
      <c r="R56" s="362"/>
      <c r="S56" s="96" t="s">
        <v>310</v>
      </c>
      <c r="T56" s="96"/>
      <c r="U56" s="96"/>
      <c r="V56" s="374"/>
      <c r="W56" s="374"/>
    </row>
    <row r="57" spans="1:23" s="111" customFormat="1" ht="20.100000000000001" customHeight="1" x14ac:dyDescent="0.15">
      <c r="A57" s="385"/>
      <c r="B57" s="420"/>
      <c r="C57" s="339"/>
      <c r="D57" s="329"/>
      <c r="E57" s="329"/>
      <c r="F57" s="331"/>
      <c r="G57" s="410"/>
      <c r="H57" s="417" t="s">
        <v>82</v>
      </c>
      <c r="I57" s="152">
        <v>0</v>
      </c>
      <c r="J57" s="153" t="s">
        <v>5</v>
      </c>
      <c r="K57" s="152" t="s">
        <v>13</v>
      </c>
      <c r="L57" s="152"/>
      <c r="M57" s="153"/>
      <c r="N57" s="152"/>
      <c r="O57" s="152">
        <v>0</v>
      </c>
      <c r="P57" s="154" t="s">
        <v>98</v>
      </c>
      <c r="Q57" s="240">
        <f>I57*O57</f>
        <v>0</v>
      </c>
      <c r="R57" s="362"/>
      <c r="S57" s="96"/>
      <c r="T57" s="96"/>
      <c r="U57" s="96"/>
      <c r="V57" s="96"/>
      <c r="W57" s="96"/>
    </row>
    <row r="58" spans="1:23" s="184" customFormat="1" ht="20.100000000000001" customHeight="1" x14ac:dyDescent="0.15">
      <c r="A58" s="580" t="s">
        <v>49</v>
      </c>
      <c r="B58" s="581"/>
      <c r="C58" s="581"/>
      <c r="D58" s="328">
        <f>D59</f>
        <v>0</v>
      </c>
      <c r="E58" s="328">
        <f>E59</f>
        <v>0</v>
      </c>
      <c r="F58" s="231">
        <f t="shared" ref="F58:F64" si="1">E58-D58</f>
        <v>0</v>
      </c>
      <c r="G58" s="232">
        <v>0</v>
      </c>
      <c r="H58" s="300"/>
      <c r="I58" s="145"/>
      <c r="J58" s="146"/>
      <c r="K58" s="145"/>
      <c r="L58" s="145"/>
      <c r="M58" s="146"/>
      <c r="N58" s="145"/>
      <c r="O58" s="145"/>
      <c r="P58" s="147"/>
      <c r="Q58" s="247"/>
      <c r="R58" s="251"/>
      <c r="S58" s="96"/>
      <c r="T58" s="96"/>
      <c r="U58" s="185"/>
      <c r="V58" s="185"/>
      <c r="W58" s="185"/>
    </row>
    <row r="59" spans="1:23" s="111" customFormat="1" ht="20.100000000000001" customHeight="1" x14ac:dyDescent="0.15">
      <c r="A59" s="250"/>
      <c r="B59" s="575" t="s">
        <v>22</v>
      </c>
      <c r="C59" s="575"/>
      <c r="D59" s="329">
        <f>D60+D61</f>
        <v>0</v>
      </c>
      <c r="E59" s="329">
        <f>E60</f>
        <v>0</v>
      </c>
      <c r="F59" s="231">
        <f t="shared" si="1"/>
        <v>0</v>
      </c>
      <c r="G59" s="232">
        <v>0</v>
      </c>
      <c r="H59" s="305"/>
      <c r="I59" s="145"/>
      <c r="J59" s="146"/>
      <c r="K59" s="145"/>
      <c r="L59" s="145"/>
      <c r="M59" s="146"/>
      <c r="N59" s="145"/>
      <c r="O59" s="155"/>
      <c r="P59" s="144"/>
      <c r="Q59" s="247"/>
      <c r="R59" s="251"/>
      <c r="S59" s="96"/>
      <c r="T59" s="96"/>
      <c r="U59" s="96"/>
      <c r="V59" s="96"/>
      <c r="W59" s="96"/>
    </row>
    <row r="60" spans="1:23" s="111" customFormat="1" ht="20.100000000000001" customHeight="1" x14ac:dyDescent="0.15">
      <c r="A60" s="250"/>
      <c r="B60" s="221"/>
      <c r="C60" s="339" t="s">
        <v>44</v>
      </c>
      <c r="D60" s="329">
        <v>0</v>
      </c>
      <c r="E60" s="329">
        <v>0</v>
      </c>
      <c r="F60" s="231">
        <v>0</v>
      </c>
      <c r="G60" s="232">
        <v>0</v>
      </c>
      <c r="H60" s="305" t="s">
        <v>44</v>
      </c>
      <c r="I60" s="145">
        <v>0</v>
      </c>
      <c r="J60" s="146" t="s">
        <v>5</v>
      </c>
      <c r="K60" s="145"/>
      <c r="L60" s="145">
        <v>0</v>
      </c>
      <c r="M60" s="146" t="s">
        <v>98</v>
      </c>
      <c r="N60" s="145"/>
      <c r="O60" s="155"/>
      <c r="P60" s="144"/>
      <c r="Q60" s="248">
        <f>I60*L60</f>
        <v>0</v>
      </c>
      <c r="R60" s="254"/>
      <c r="S60" s="96"/>
      <c r="T60" s="96"/>
      <c r="U60" s="96"/>
      <c r="V60" s="96"/>
      <c r="W60" s="96"/>
    </row>
    <row r="61" spans="1:23" s="111" customFormat="1" ht="20.100000000000001" customHeight="1" thickBot="1" x14ac:dyDescent="0.2">
      <c r="A61" s="334"/>
      <c r="B61" s="335"/>
      <c r="C61" s="441" t="s">
        <v>55</v>
      </c>
      <c r="D61" s="337">
        <v>0</v>
      </c>
      <c r="E61" s="337">
        <f>Q61</f>
        <v>0</v>
      </c>
      <c r="F61" s="442">
        <f t="shared" si="1"/>
        <v>0</v>
      </c>
      <c r="G61" s="443">
        <v>0</v>
      </c>
      <c r="H61" s="303" t="s">
        <v>55</v>
      </c>
      <c r="I61" s="444">
        <v>0</v>
      </c>
      <c r="J61" s="445" t="s">
        <v>5</v>
      </c>
      <c r="K61" s="444"/>
      <c r="L61" s="444">
        <v>0</v>
      </c>
      <c r="M61" s="445" t="s">
        <v>14</v>
      </c>
      <c r="N61" s="444"/>
      <c r="O61" s="246"/>
      <c r="P61" s="257"/>
      <c r="Q61" s="446">
        <f>I61*L61</f>
        <v>0</v>
      </c>
      <c r="R61" s="254"/>
      <c r="S61" s="96"/>
      <c r="T61" s="96"/>
      <c r="U61" s="96"/>
      <c r="V61" s="96"/>
      <c r="W61" s="96"/>
    </row>
    <row r="62" spans="1:23" s="308" customFormat="1" ht="20.100000000000001" customHeight="1" x14ac:dyDescent="0.15">
      <c r="A62" s="576" t="s">
        <v>17</v>
      </c>
      <c r="B62" s="577"/>
      <c r="C62" s="577"/>
      <c r="D62" s="407">
        <f>D63</f>
        <v>53260800</v>
      </c>
      <c r="E62" s="407">
        <f>E63</f>
        <v>56680000</v>
      </c>
      <c r="F62" s="408">
        <f t="shared" si="1"/>
        <v>3419200</v>
      </c>
      <c r="G62" s="409">
        <f>E62/D62*100</f>
        <v>106.41973083393414</v>
      </c>
      <c r="H62" s="345"/>
      <c r="I62" s="346"/>
      <c r="J62" s="347"/>
      <c r="K62" s="346"/>
      <c r="L62" s="346"/>
      <c r="M62" s="347"/>
      <c r="N62" s="346"/>
      <c r="O62" s="346"/>
      <c r="P62" s="348"/>
      <c r="Q62" s="349"/>
      <c r="R62" s="251"/>
      <c r="S62" s="96"/>
      <c r="T62" s="96"/>
      <c r="U62" s="309"/>
      <c r="V62" s="309"/>
      <c r="W62" s="309"/>
    </row>
    <row r="63" spans="1:23" s="111" customFormat="1" ht="20.100000000000001" customHeight="1" x14ac:dyDescent="0.15">
      <c r="A63" s="447"/>
      <c r="B63" s="578" t="s">
        <v>87</v>
      </c>
      <c r="C63" s="579"/>
      <c r="D63" s="223">
        <f>D64</f>
        <v>53260800</v>
      </c>
      <c r="E63" s="223">
        <f>E64</f>
        <v>56680000</v>
      </c>
      <c r="F63" s="234">
        <f t="shared" si="1"/>
        <v>3419200</v>
      </c>
      <c r="G63" s="235">
        <f>E63/D63*100</f>
        <v>106.41973083393414</v>
      </c>
      <c r="H63" s="230"/>
      <c r="I63" s="149"/>
      <c r="J63" s="150"/>
      <c r="K63" s="149"/>
      <c r="L63" s="149"/>
      <c r="M63" s="150"/>
      <c r="N63" s="149"/>
      <c r="O63" s="152"/>
      <c r="P63" s="154"/>
      <c r="Q63" s="243"/>
      <c r="R63" s="254"/>
      <c r="S63" s="96"/>
      <c r="T63" s="96"/>
      <c r="U63" s="96"/>
      <c r="V63" s="96"/>
      <c r="W63" s="96"/>
    </row>
    <row r="64" spans="1:23" s="111" customFormat="1" ht="20.100000000000001" customHeight="1" x14ac:dyDescent="0.15">
      <c r="A64" s="385"/>
      <c r="B64" s="419"/>
      <c r="C64" s="461" t="s">
        <v>88</v>
      </c>
      <c r="D64" s="424">
        <v>53260800</v>
      </c>
      <c r="E64" s="424">
        <f>Q64</f>
        <v>56680000</v>
      </c>
      <c r="F64" s="430">
        <f t="shared" si="1"/>
        <v>3419200</v>
      </c>
      <c r="G64" s="429">
        <f>E64/D64*100</f>
        <v>106.41973083393414</v>
      </c>
      <c r="H64" s="301" t="s">
        <v>88</v>
      </c>
      <c r="I64" s="149"/>
      <c r="J64" s="149"/>
      <c r="K64" s="149"/>
      <c r="L64" s="149"/>
      <c r="M64" s="149"/>
      <c r="N64" s="149"/>
      <c r="O64" s="149"/>
      <c r="P64" s="438"/>
      <c r="Q64" s="448">
        <f>SUM(Q65,Q70,Q75,Q83,Q86,Q90,Q93)</f>
        <v>56680000</v>
      </c>
      <c r="R64" s="364"/>
      <c r="S64" s="96">
        <v>947034000</v>
      </c>
      <c r="T64" s="96">
        <v>59580000</v>
      </c>
      <c r="U64" s="96"/>
      <c r="V64" s="96"/>
      <c r="W64" s="96"/>
    </row>
    <row r="65" spans="1:23" s="373" customFormat="1" ht="20.100000000000001" customHeight="1" x14ac:dyDescent="0.15">
      <c r="A65" s="385"/>
      <c r="B65" s="333"/>
      <c r="C65" s="222"/>
      <c r="D65" s="425"/>
      <c r="E65" s="436"/>
      <c r="F65" s="427"/>
      <c r="G65" s="226"/>
      <c r="H65" s="230" t="s">
        <v>123</v>
      </c>
      <c r="I65" s="152"/>
      <c r="J65" s="152"/>
      <c r="K65" s="152"/>
      <c r="L65" s="152"/>
      <c r="M65" s="152"/>
      <c r="N65" s="152"/>
      <c r="O65" s="152"/>
      <c r="P65" s="249"/>
      <c r="Q65" s="245">
        <f>SUM(Q66:Q69)</f>
        <v>11400000</v>
      </c>
      <c r="R65" s="364"/>
      <c r="S65" s="374">
        <v>949541850</v>
      </c>
      <c r="T65" s="96">
        <f>Q64</f>
        <v>56680000</v>
      </c>
      <c r="U65" s="374"/>
      <c r="V65" s="374"/>
      <c r="W65" s="374"/>
    </row>
    <row r="66" spans="1:23" s="373" customFormat="1" ht="20.100000000000001" customHeight="1" x14ac:dyDescent="0.15">
      <c r="A66" s="385"/>
      <c r="B66" s="333"/>
      <c r="C66" s="222"/>
      <c r="D66" s="425"/>
      <c r="E66" s="436"/>
      <c r="F66" s="427"/>
      <c r="G66" s="225"/>
      <c r="H66" s="230" t="s">
        <v>290</v>
      </c>
      <c r="I66" s="152">
        <v>20000</v>
      </c>
      <c r="J66" s="152" t="s">
        <v>5</v>
      </c>
      <c r="K66" s="152" t="s">
        <v>13</v>
      </c>
      <c r="L66" s="437">
        <v>12</v>
      </c>
      <c r="M66" s="437" t="s">
        <v>108</v>
      </c>
      <c r="N66" s="152" t="s">
        <v>13</v>
      </c>
      <c r="O66" s="152">
        <v>12</v>
      </c>
      <c r="P66" s="249" t="s">
        <v>175</v>
      </c>
      <c r="Q66" s="245">
        <f>I66*L66*O66</f>
        <v>2880000</v>
      </c>
      <c r="R66" s="364"/>
      <c r="S66" s="496">
        <f>S65-S64</f>
        <v>2507850</v>
      </c>
      <c r="T66" s="96">
        <f>T64-T65</f>
        <v>2900000</v>
      </c>
      <c r="U66" s="374"/>
      <c r="V66" s="374"/>
      <c r="W66" s="374"/>
    </row>
    <row r="67" spans="1:23" s="373" customFormat="1" ht="20.100000000000001" customHeight="1" x14ac:dyDescent="0.15">
      <c r="A67" s="385"/>
      <c r="B67" s="333"/>
      <c r="C67" s="222"/>
      <c r="D67" s="425"/>
      <c r="E67" s="436"/>
      <c r="F67" s="427"/>
      <c r="G67" s="225"/>
      <c r="H67" s="230" t="s">
        <v>291</v>
      </c>
      <c r="I67" s="152">
        <v>3000</v>
      </c>
      <c r="J67" s="152" t="s">
        <v>5</v>
      </c>
      <c r="K67" s="152" t="s">
        <v>13</v>
      </c>
      <c r="L67" s="152">
        <v>30</v>
      </c>
      <c r="M67" s="249" t="s">
        <v>98</v>
      </c>
      <c r="N67" s="152" t="s">
        <v>13</v>
      </c>
      <c r="O67" s="152">
        <v>80</v>
      </c>
      <c r="P67" s="249" t="s">
        <v>108</v>
      </c>
      <c r="Q67" s="245">
        <f>I67*L67*O67</f>
        <v>7200000</v>
      </c>
      <c r="R67" s="364"/>
      <c r="S67" s="374"/>
      <c r="T67" s="96"/>
      <c r="U67" s="374"/>
      <c r="V67" s="374"/>
      <c r="W67" s="374"/>
    </row>
    <row r="68" spans="1:23" s="373" customFormat="1" ht="20.100000000000001" customHeight="1" x14ac:dyDescent="0.15">
      <c r="A68" s="385"/>
      <c r="B68" s="333"/>
      <c r="C68" s="222"/>
      <c r="D68" s="425"/>
      <c r="E68" s="436"/>
      <c r="F68" s="427"/>
      <c r="G68" s="225"/>
      <c r="H68" s="230" t="s">
        <v>289</v>
      </c>
      <c r="I68" s="152">
        <v>60000</v>
      </c>
      <c r="J68" s="152" t="s">
        <v>5</v>
      </c>
      <c r="K68" s="152" t="s">
        <v>13</v>
      </c>
      <c r="L68" s="152">
        <v>2</v>
      </c>
      <c r="M68" s="249" t="s">
        <v>98</v>
      </c>
      <c r="N68" s="152"/>
      <c r="O68" s="152"/>
      <c r="P68" s="249"/>
      <c r="Q68" s="245">
        <f t="shared" ref="Q68" si="2">I68*L68</f>
        <v>120000</v>
      </c>
      <c r="R68" s="364"/>
      <c r="S68" s="374"/>
      <c r="T68" s="96"/>
      <c r="U68" s="374"/>
      <c r="V68" s="374"/>
      <c r="W68" s="374"/>
    </row>
    <row r="69" spans="1:23" s="373" customFormat="1" ht="20.100000000000001" customHeight="1" x14ac:dyDescent="0.15">
      <c r="A69" s="385"/>
      <c r="B69" s="333"/>
      <c r="C69" s="222"/>
      <c r="D69" s="425"/>
      <c r="E69" s="436"/>
      <c r="F69" s="427"/>
      <c r="G69" s="225"/>
      <c r="H69" s="230" t="s">
        <v>285</v>
      </c>
      <c r="I69" s="152">
        <v>10000</v>
      </c>
      <c r="J69" s="152" t="s">
        <v>100</v>
      </c>
      <c r="K69" s="152" t="s">
        <v>144</v>
      </c>
      <c r="L69" s="152">
        <v>6</v>
      </c>
      <c r="M69" s="152" t="s">
        <v>175</v>
      </c>
      <c r="N69" s="152" t="s">
        <v>144</v>
      </c>
      <c r="O69" s="152">
        <v>20</v>
      </c>
      <c r="P69" s="249" t="s">
        <v>108</v>
      </c>
      <c r="Q69" s="245">
        <f>I69*L69*O69</f>
        <v>1200000</v>
      </c>
      <c r="R69" s="364"/>
      <c r="S69" s="374"/>
      <c r="T69" s="96"/>
      <c r="U69" s="374"/>
      <c r="V69" s="374"/>
      <c r="W69" s="374"/>
    </row>
    <row r="70" spans="1:23" s="373" customFormat="1" ht="20.100000000000001" customHeight="1" x14ac:dyDescent="0.15">
      <c r="A70" s="385"/>
      <c r="B70" s="333"/>
      <c r="C70" s="222"/>
      <c r="D70" s="425"/>
      <c r="E70" s="436"/>
      <c r="F70" s="427"/>
      <c r="G70" s="226"/>
      <c r="H70" s="230" t="s">
        <v>125</v>
      </c>
      <c r="I70" s="152"/>
      <c r="J70" s="152"/>
      <c r="K70" s="152"/>
      <c r="L70" s="152"/>
      <c r="M70" s="152"/>
      <c r="N70" s="152"/>
      <c r="O70" s="152"/>
      <c r="P70" s="249"/>
      <c r="Q70" s="245">
        <f>SUM(Q71:Q74)</f>
        <v>18400000</v>
      </c>
      <c r="R70" s="364"/>
      <c r="S70" s="374"/>
      <c r="T70" s="96"/>
      <c r="U70" s="374"/>
      <c r="V70" s="374"/>
      <c r="W70" s="374"/>
    </row>
    <row r="71" spans="1:23" s="373" customFormat="1" ht="20.100000000000001" customHeight="1" x14ac:dyDescent="0.15">
      <c r="A71" s="385"/>
      <c r="B71" s="333"/>
      <c r="C71" s="222"/>
      <c r="D71" s="425" t="s">
        <v>284</v>
      </c>
      <c r="E71" s="425" t="s">
        <v>282</v>
      </c>
      <c r="F71" s="427"/>
      <c r="G71" s="228"/>
      <c r="H71" s="230" t="s">
        <v>286</v>
      </c>
      <c r="I71" s="152">
        <v>700000</v>
      </c>
      <c r="J71" s="152" t="s">
        <v>100</v>
      </c>
      <c r="K71" s="152" t="s">
        <v>144</v>
      </c>
      <c r="L71" s="152">
        <v>1</v>
      </c>
      <c r="M71" s="152" t="s">
        <v>122</v>
      </c>
      <c r="N71" s="152" t="s">
        <v>13</v>
      </c>
      <c r="O71" s="152">
        <v>10</v>
      </c>
      <c r="P71" s="249" t="s">
        <v>175</v>
      </c>
      <c r="Q71" s="245">
        <f>I71*L71*O71</f>
        <v>7000000</v>
      </c>
      <c r="R71" s="364"/>
      <c r="T71" s="96"/>
      <c r="V71" s="374"/>
      <c r="W71" s="374"/>
    </row>
    <row r="72" spans="1:23" s="373" customFormat="1" ht="20.100000000000001" customHeight="1" x14ac:dyDescent="0.15">
      <c r="A72" s="385"/>
      <c r="B72" s="333"/>
      <c r="C72" s="222"/>
      <c r="D72" s="425"/>
      <c r="E72" s="425"/>
      <c r="F72" s="427"/>
      <c r="G72" s="228"/>
      <c r="H72" s="230" t="s">
        <v>287</v>
      </c>
      <c r="I72" s="152">
        <v>25000</v>
      </c>
      <c r="J72" s="152" t="s">
        <v>100</v>
      </c>
      <c r="K72" s="152" t="s">
        <v>144</v>
      </c>
      <c r="L72" s="152">
        <v>12</v>
      </c>
      <c r="M72" s="152" t="s">
        <v>108</v>
      </c>
      <c r="N72" s="152" t="s">
        <v>13</v>
      </c>
      <c r="O72" s="152">
        <v>12</v>
      </c>
      <c r="P72" s="249" t="s">
        <v>175</v>
      </c>
      <c r="Q72" s="245">
        <f>I72*L72*O72</f>
        <v>3600000</v>
      </c>
      <c r="R72" s="364"/>
      <c r="T72" s="96"/>
      <c r="V72" s="374"/>
      <c r="W72" s="374"/>
    </row>
    <row r="73" spans="1:23" s="373" customFormat="1" ht="20.100000000000001" customHeight="1" x14ac:dyDescent="0.15">
      <c r="A73" s="385"/>
      <c r="B73" s="333"/>
      <c r="C73" s="222"/>
      <c r="D73" s="425"/>
      <c r="E73" s="425"/>
      <c r="F73" s="427"/>
      <c r="G73" s="228"/>
      <c r="H73" s="230" t="s">
        <v>292</v>
      </c>
      <c r="I73" s="152">
        <v>300000</v>
      </c>
      <c r="J73" s="152" t="s">
        <v>5</v>
      </c>
      <c r="K73" s="152" t="s">
        <v>13</v>
      </c>
      <c r="L73" s="152">
        <v>1</v>
      </c>
      <c r="M73" s="152" t="s">
        <v>122</v>
      </c>
      <c r="N73" s="152" t="s">
        <v>13</v>
      </c>
      <c r="O73" s="152">
        <v>10</v>
      </c>
      <c r="P73" s="249" t="s">
        <v>175</v>
      </c>
      <c r="Q73" s="245">
        <f>I73*L73*O73</f>
        <v>3000000</v>
      </c>
      <c r="R73" s="364"/>
      <c r="T73" s="96"/>
      <c r="V73" s="374"/>
      <c r="W73" s="374"/>
    </row>
    <row r="74" spans="1:23" s="373" customFormat="1" ht="20.100000000000001" customHeight="1" x14ac:dyDescent="0.15">
      <c r="A74" s="385"/>
      <c r="B74" s="333"/>
      <c r="C74" s="222"/>
      <c r="D74" s="425"/>
      <c r="E74" s="425"/>
      <c r="F74" s="427"/>
      <c r="G74" s="227"/>
      <c r="H74" s="230" t="s">
        <v>288</v>
      </c>
      <c r="I74" s="152">
        <v>400000</v>
      </c>
      <c r="J74" s="152" t="s">
        <v>5</v>
      </c>
      <c r="K74" s="152" t="s">
        <v>13</v>
      </c>
      <c r="L74" s="152">
        <v>1</v>
      </c>
      <c r="M74" s="152" t="s">
        <v>122</v>
      </c>
      <c r="N74" s="152" t="s">
        <v>144</v>
      </c>
      <c r="O74" s="152">
        <v>12</v>
      </c>
      <c r="P74" s="249" t="s">
        <v>124</v>
      </c>
      <c r="Q74" s="245">
        <f>I74*L74*O74</f>
        <v>4800000</v>
      </c>
      <c r="R74" s="364"/>
      <c r="T74" s="96"/>
      <c r="V74" s="374"/>
      <c r="W74" s="374"/>
    </row>
    <row r="75" spans="1:23" s="184" customFormat="1" ht="20.100000000000001" customHeight="1" x14ac:dyDescent="0.15">
      <c r="A75" s="385"/>
      <c r="B75" s="333"/>
      <c r="C75" s="222"/>
      <c r="D75" s="425"/>
      <c r="E75" s="436"/>
      <c r="F75" s="427"/>
      <c r="G75" s="226"/>
      <c r="H75" s="230" t="s">
        <v>126</v>
      </c>
      <c r="I75" s="152"/>
      <c r="J75" s="152"/>
      <c r="K75" s="152"/>
      <c r="L75" s="152"/>
      <c r="M75" s="152"/>
      <c r="N75" s="152"/>
      <c r="O75" s="152"/>
      <c r="P75" s="249"/>
      <c r="Q75" s="245">
        <f>SUM(Q76,Q77,Q78,Q79,Q80,Q81)</f>
        <v>2830000</v>
      </c>
      <c r="R75" s="364"/>
      <c r="S75" s="96"/>
      <c r="T75" s="96"/>
      <c r="U75" s="185"/>
      <c r="V75" s="185"/>
      <c r="W75" s="185"/>
    </row>
    <row r="76" spans="1:23" s="111" customFormat="1" ht="20.100000000000001" customHeight="1" x14ac:dyDescent="0.15">
      <c r="A76" s="385"/>
      <c r="B76" s="333"/>
      <c r="C76" s="222"/>
      <c r="D76" s="425"/>
      <c r="E76" s="436"/>
      <c r="F76" s="427"/>
      <c r="G76" s="226"/>
      <c r="H76" s="230" t="s">
        <v>127</v>
      </c>
      <c r="I76" s="152">
        <v>100000</v>
      </c>
      <c r="J76" s="152" t="s">
        <v>100</v>
      </c>
      <c r="K76" s="152" t="s">
        <v>13</v>
      </c>
      <c r="L76" s="152">
        <v>2</v>
      </c>
      <c r="M76" s="152" t="s">
        <v>98</v>
      </c>
      <c r="N76" s="152"/>
      <c r="O76" s="152"/>
      <c r="P76" s="249"/>
      <c r="Q76" s="245">
        <f t="shared" ref="Q76:Q79" si="3">I76*L76</f>
        <v>200000</v>
      </c>
      <c r="R76" s="364"/>
      <c r="S76" s="96"/>
      <c r="T76" s="96"/>
      <c r="U76" s="96"/>
      <c r="V76" s="96"/>
      <c r="W76" s="96"/>
    </row>
    <row r="77" spans="1:23" s="111" customFormat="1" ht="20.100000000000001" customHeight="1" x14ac:dyDescent="0.15">
      <c r="A77" s="385"/>
      <c r="B77" s="333"/>
      <c r="C77" s="222"/>
      <c r="D77" s="425"/>
      <c r="E77" s="436"/>
      <c r="F77" s="427"/>
      <c r="G77" s="226"/>
      <c r="H77" s="230" t="s">
        <v>128</v>
      </c>
      <c r="I77" s="152">
        <v>200000</v>
      </c>
      <c r="J77" s="152" t="s">
        <v>100</v>
      </c>
      <c r="K77" s="152" t="s">
        <v>13</v>
      </c>
      <c r="L77" s="152">
        <v>2</v>
      </c>
      <c r="M77" s="152" t="s">
        <v>98</v>
      </c>
      <c r="N77" s="152"/>
      <c r="O77" s="152"/>
      <c r="P77" s="249"/>
      <c r="Q77" s="245">
        <f t="shared" si="3"/>
        <v>400000</v>
      </c>
      <c r="R77" s="364"/>
      <c r="S77" s="96"/>
      <c r="T77" s="96"/>
      <c r="U77" s="96"/>
      <c r="V77" s="96"/>
      <c r="W77" s="96"/>
    </row>
    <row r="78" spans="1:23" s="111" customFormat="1" ht="20.100000000000001" customHeight="1" x14ac:dyDescent="0.15">
      <c r="A78" s="385"/>
      <c r="B78" s="333"/>
      <c r="C78" s="222"/>
      <c r="D78" s="425"/>
      <c r="E78" s="425"/>
      <c r="F78" s="427"/>
      <c r="G78" s="228"/>
      <c r="H78" s="230" t="s">
        <v>129</v>
      </c>
      <c r="I78" s="152">
        <v>70000</v>
      </c>
      <c r="J78" s="152" t="s">
        <v>100</v>
      </c>
      <c r="K78" s="152" t="s">
        <v>13</v>
      </c>
      <c r="L78" s="152">
        <v>2</v>
      </c>
      <c r="M78" s="152" t="s">
        <v>98</v>
      </c>
      <c r="N78" s="152"/>
      <c r="O78" s="152"/>
      <c r="P78" s="249"/>
      <c r="Q78" s="245">
        <f t="shared" si="3"/>
        <v>140000</v>
      </c>
      <c r="R78" s="364"/>
      <c r="S78" s="96"/>
      <c r="T78" s="96"/>
      <c r="U78" s="96"/>
      <c r="V78" s="96"/>
      <c r="W78" s="96"/>
    </row>
    <row r="79" spans="1:23" s="111" customFormat="1" ht="20.100000000000001" customHeight="1" x14ac:dyDescent="0.15">
      <c r="A79" s="385"/>
      <c r="B79" s="333"/>
      <c r="C79" s="222"/>
      <c r="D79" s="425"/>
      <c r="E79" s="425"/>
      <c r="F79" s="427"/>
      <c r="G79" s="228"/>
      <c r="H79" s="230" t="s">
        <v>178</v>
      </c>
      <c r="I79" s="152">
        <v>70000</v>
      </c>
      <c r="J79" s="152" t="s">
        <v>100</v>
      </c>
      <c r="K79" s="152" t="s">
        <v>144</v>
      </c>
      <c r="L79" s="152">
        <v>12</v>
      </c>
      <c r="M79" s="152" t="s">
        <v>96</v>
      </c>
      <c r="N79" s="152"/>
      <c r="O79" s="152"/>
      <c r="P79" s="249"/>
      <c r="Q79" s="245">
        <f t="shared" si="3"/>
        <v>840000</v>
      </c>
      <c r="R79" s="365"/>
      <c r="S79" s="111" t="s">
        <v>249</v>
      </c>
      <c r="T79" s="96"/>
      <c r="U79" s="96"/>
      <c r="V79" s="96"/>
    </row>
    <row r="80" spans="1:23" s="111" customFormat="1" ht="20.100000000000001" customHeight="1" x14ac:dyDescent="0.15">
      <c r="A80" s="385"/>
      <c r="B80" s="333"/>
      <c r="C80" s="222"/>
      <c r="D80" s="425"/>
      <c r="E80" s="425"/>
      <c r="F80" s="427"/>
      <c r="G80" s="227"/>
      <c r="H80" s="230" t="s">
        <v>177</v>
      </c>
      <c r="I80" s="152">
        <v>0</v>
      </c>
      <c r="J80" s="152" t="s">
        <v>100</v>
      </c>
      <c r="K80" s="152" t="s">
        <v>144</v>
      </c>
      <c r="L80" s="152">
        <v>0</v>
      </c>
      <c r="M80" s="152" t="s">
        <v>98</v>
      </c>
      <c r="N80" s="152"/>
      <c r="O80" s="152"/>
      <c r="P80" s="249"/>
      <c r="Q80" s="245">
        <f>I80*L80</f>
        <v>0</v>
      </c>
      <c r="R80" s="364"/>
      <c r="S80" s="96"/>
      <c r="T80" s="96"/>
      <c r="U80" s="96"/>
      <c r="V80" s="96"/>
      <c r="W80" s="96"/>
    </row>
    <row r="81" spans="1:23" s="111" customFormat="1" ht="20.100000000000001" customHeight="1" x14ac:dyDescent="0.15">
      <c r="A81" s="385"/>
      <c r="B81" s="333"/>
      <c r="C81" s="222"/>
      <c r="D81" s="425"/>
      <c r="E81" s="425"/>
      <c r="F81" s="427"/>
      <c r="G81" s="228"/>
      <c r="H81" s="230" t="s">
        <v>205</v>
      </c>
      <c r="I81" s="152"/>
      <c r="J81" s="152"/>
      <c r="K81" s="152"/>
      <c r="L81" s="152"/>
      <c r="M81" s="152"/>
      <c r="N81" s="152"/>
      <c r="O81" s="152"/>
      <c r="P81" s="249"/>
      <c r="Q81" s="245">
        <f>Q82</f>
        <v>1250000</v>
      </c>
      <c r="R81" s="364"/>
      <c r="S81" s="96"/>
      <c r="T81" s="96"/>
      <c r="U81" s="96"/>
      <c r="V81" s="96"/>
      <c r="W81" s="96"/>
    </row>
    <row r="82" spans="1:23" s="111" customFormat="1" ht="20.100000000000001" customHeight="1" x14ac:dyDescent="0.15">
      <c r="A82" s="385"/>
      <c r="B82" s="333"/>
      <c r="C82" s="222"/>
      <c r="D82" s="425"/>
      <c r="E82" s="425"/>
      <c r="F82" s="427"/>
      <c r="G82" s="228"/>
      <c r="H82" s="230" t="s">
        <v>206</v>
      </c>
      <c r="I82" s="152">
        <v>250000</v>
      </c>
      <c r="J82" s="152" t="s">
        <v>100</v>
      </c>
      <c r="K82" s="152" t="s">
        <v>13</v>
      </c>
      <c r="L82" s="152">
        <v>5</v>
      </c>
      <c r="M82" s="152" t="s">
        <v>98</v>
      </c>
      <c r="N82" s="152"/>
      <c r="O82" s="152"/>
      <c r="P82" s="249"/>
      <c r="Q82" s="245">
        <f>I82*L82</f>
        <v>1250000</v>
      </c>
      <c r="R82" s="364"/>
      <c r="S82" s="96"/>
      <c r="T82" s="96"/>
      <c r="U82" s="96"/>
      <c r="V82" s="96"/>
      <c r="W82" s="96"/>
    </row>
    <row r="83" spans="1:23" s="111" customFormat="1" ht="20.100000000000001" customHeight="1" x14ac:dyDescent="0.15">
      <c r="A83" s="385"/>
      <c r="B83" s="333"/>
      <c r="C83" s="222"/>
      <c r="D83" s="425"/>
      <c r="E83" s="425"/>
      <c r="F83" s="427"/>
      <c r="G83" s="228"/>
      <c r="H83" s="230" t="s">
        <v>257</v>
      </c>
      <c r="I83" s="152"/>
      <c r="J83" s="152"/>
      <c r="K83" s="152"/>
      <c r="L83" s="152"/>
      <c r="M83" s="152"/>
      <c r="N83" s="152"/>
      <c r="O83" s="152"/>
      <c r="P83" s="249"/>
      <c r="Q83" s="245">
        <f>Q84+Q85</f>
        <v>4950000</v>
      </c>
      <c r="R83" s="364"/>
      <c r="S83" s="96"/>
      <c r="T83" s="96"/>
      <c r="U83" s="96"/>
      <c r="V83" s="96"/>
      <c r="W83" s="96"/>
    </row>
    <row r="84" spans="1:23" s="111" customFormat="1" ht="20.100000000000001" customHeight="1" x14ac:dyDescent="0.15">
      <c r="A84" s="385"/>
      <c r="B84" s="333"/>
      <c r="C84" s="222"/>
      <c r="D84" s="425"/>
      <c r="E84" s="425"/>
      <c r="F84" s="427"/>
      <c r="G84" s="228"/>
      <c r="H84" s="230" t="s">
        <v>113</v>
      </c>
      <c r="I84" s="152">
        <v>150000</v>
      </c>
      <c r="J84" s="152" t="s">
        <v>100</v>
      </c>
      <c r="K84" s="152" t="s">
        <v>13</v>
      </c>
      <c r="L84" s="152">
        <v>3</v>
      </c>
      <c r="M84" s="152" t="s">
        <v>108</v>
      </c>
      <c r="N84" s="152"/>
      <c r="O84" s="152"/>
      <c r="P84" s="249"/>
      <c r="Q84" s="245">
        <f>I84*L84</f>
        <v>450000</v>
      </c>
      <c r="R84" s="365"/>
      <c r="S84" s="371" t="s">
        <v>263</v>
      </c>
      <c r="T84" s="96"/>
      <c r="U84" s="96"/>
      <c r="V84" s="96"/>
      <c r="W84" s="96"/>
    </row>
    <row r="85" spans="1:23" s="111" customFormat="1" ht="20.100000000000001" customHeight="1" x14ac:dyDescent="0.15">
      <c r="A85" s="385"/>
      <c r="B85" s="333"/>
      <c r="C85" s="222"/>
      <c r="D85" s="425"/>
      <c r="E85" s="425"/>
      <c r="F85" s="427"/>
      <c r="G85" s="228"/>
      <c r="H85" s="230" t="s">
        <v>131</v>
      </c>
      <c r="I85" s="152">
        <v>100000</v>
      </c>
      <c r="J85" s="152" t="s">
        <v>5</v>
      </c>
      <c r="K85" s="152" t="s">
        <v>13</v>
      </c>
      <c r="L85" s="152">
        <v>45</v>
      </c>
      <c r="M85" s="152" t="s">
        <v>108</v>
      </c>
      <c r="N85" s="152"/>
      <c r="O85" s="152"/>
      <c r="P85" s="152"/>
      <c r="Q85" s="245">
        <f>I85*L85</f>
        <v>4500000</v>
      </c>
      <c r="R85" s="365"/>
      <c r="S85" s="111" t="s">
        <v>248</v>
      </c>
      <c r="T85" s="96"/>
      <c r="U85" s="96"/>
      <c r="W85" s="96"/>
    </row>
    <row r="86" spans="1:23" s="184" customFormat="1" ht="16.5" customHeight="1" x14ac:dyDescent="0.15">
      <c r="A86" s="385"/>
      <c r="B86" s="333"/>
      <c r="C86" s="222"/>
      <c r="D86" s="425"/>
      <c r="E86" s="425"/>
      <c r="F86" s="427"/>
      <c r="G86" s="228"/>
      <c r="H86" s="230" t="s">
        <v>208</v>
      </c>
      <c r="I86" s="152"/>
      <c r="J86" s="152"/>
      <c r="K86" s="152"/>
      <c r="L86" s="152"/>
      <c r="M86" s="152"/>
      <c r="N86" s="152"/>
      <c r="O86" s="152"/>
      <c r="P86" s="249"/>
      <c r="Q86" s="245">
        <f>SUM(Q87,Q88,Q89)</f>
        <v>12200000</v>
      </c>
      <c r="R86" s="364"/>
      <c r="S86" s="184" t="s">
        <v>261</v>
      </c>
      <c r="T86" s="96"/>
      <c r="U86" s="185"/>
      <c r="W86" s="185"/>
    </row>
    <row r="87" spans="1:23" s="111" customFormat="1" ht="20.100000000000001" customHeight="1" x14ac:dyDescent="0.15">
      <c r="A87" s="385"/>
      <c r="B87" s="333"/>
      <c r="C87" s="222"/>
      <c r="D87" s="425"/>
      <c r="E87" s="425"/>
      <c r="F87" s="427"/>
      <c r="G87" s="228"/>
      <c r="H87" s="230" t="s">
        <v>209</v>
      </c>
      <c r="I87" s="152">
        <v>6000000</v>
      </c>
      <c r="J87" s="152" t="s">
        <v>5</v>
      </c>
      <c r="K87" s="152" t="s">
        <v>13</v>
      </c>
      <c r="L87" s="152">
        <v>1</v>
      </c>
      <c r="M87" s="152" t="s">
        <v>98</v>
      </c>
      <c r="N87" s="152"/>
      <c r="O87" s="152"/>
      <c r="P87" s="249"/>
      <c r="Q87" s="245">
        <f>I87*L87</f>
        <v>6000000</v>
      </c>
      <c r="R87" s="364"/>
      <c r="S87" s="96"/>
      <c r="T87" s="96"/>
      <c r="U87" s="96"/>
      <c r="V87" s="96"/>
      <c r="W87" s="96"/>
    </row>
    <row r="88" spans="1:23" s="111" customFormat="1" ht="20.100000000000001" customHeight="1" x14ac:dyDescent="0.15">
      <c r="A88" s="385"/>
      <c r="B88" s="333"/>
      <c r="C88" s="222"/>
      <c r="D88" s="425"/>
      <c r="E88" s="425"/>
      <c r="F88" s="427"/>
      <c r="G88" s="228"/>
      <c r="H88" s="230" t="s">
        <v>149</v>
      </c>
      <c r="I88" s="152">
        <v>6000000</v>
      </c>
      <c r="J88" s="152" t="s">
        <v>5</v>
      </c>
      <c r="K88" s="152" t="s">
        <v>13</v>
      </c>
      <c r="L88" s="152">
        <v>1</v>
      </c>
      <c r="M88" s="152" t="s">
        <v>98</v>
      </c>
      <c r="N88" s="152"/>
      <c r="O88" s="152"/>
      <c r="P88" s="249"/>
      <c r="Q88" s="245">
        <f>I88*L88</f>
        <v>6000000</v>
      </c>
      <c r="R88" s="364"/>
      <c r="S88" s="96"/>
      <c r="T88" s="96"/>
      <c r="U88" s="96"/>
      <c r="V88" s="96"/>
      <c r="W88" s="96"/>
    </row>
    <row r="89" spans="1:23" s="111" customFormat="1" ht="20.100000000000001" customHeight="1" x14ac:dyDescent="0.15">
      <c r="A89" s="385"/>
      <c r="B89" s="333"/>
      <c r="C89" s="222"/>
      <c r="D89" s="425"/>
      <c r="E89" s="425"/>
      <c r="F89" s="427"/>
      <c r="G89" s="228"/>
      <c r="H89" s="230" t="s">
        <v>215</v>
      </c>
      <c r="I89" s="152">
        <v>100000</v>
      </c>
      <c r="J89" s="153" t="s">
        <v>5</v>
      </c>
      <c r="K89" s="152" t="s">
        <v>13</v>
      </c>
      <c r="L89" s="152"/>
      <c r="M89" s="153"/>
      <c r="N89" s="152"/>
      <c r="O89" s="152">
        <v>2</v>
      </c>
      <c r="P89" s="154" t="s">
        <v>14</v>
      </c>
      <c r="Q89" s="240">
        <f>I89*O89</f>
        <v>200000</v>
      </c>
      <c r="R89" s="254"/>
      <c r="S89" s="96"/>
      <c r="T89" s="96"/>
      <c r="U89" s="96"/>
      <c r="V89" s="96"/>
      <c r="W89" s="96"/>
    </row>
    <row r="90" spans="1:23" s="184" customFormat="1" ht="20.100000000000001" customHeight="1" x14ac:dyDescent="0.15">
      <c r="A90" s="385"/>
      <c r="B90" s="333"/>
      <c r="C90" s="222"/>
      <c r="D90" s="425"/>
      <c r="E90" s="425"/>
      <c r="F90" s="427"/>
      <c r="G90" s="228"/>
      <c r="H90" s="230" t="s">
        <v>234</v>
      </c>
      <c r="I90" s="152"/>
      <c r="J90" s="152"/>
      <c r="K90" s="152"/>
      <c r="L90" s="152"/>
      <c r="M90" s="152"/>
      <c r="N90" s="152"/>
      <c r="O90" s="152"/>
      <c r="P90" s="249"/>
      <c r="Q90" s="240">
        <f>Q91+Q92</f>
        <v>2700000</v>
      </c>
      <c r="R90" s="254"/>
      <c r="S90" s="96"/>
      <c r="T90" s="96"/>
      <c r="U90" s="185"/>
      <c r="V90" s="185"/>
      <c r="W90" s="185"/>
    </row>
    <row r="91" spans="1:23" s="111" customFormat="1" ht="20.100000000000001" customHeight="1" x14ac:dyDescent="0.15">
      <c r="A91" s="385"/>
      <c r="B91" s="333"/>
      <c r="C91" s="222"/>
      <c r="D91" s="425"/>
      <c r="E91" s="425"/>
      <c r="F91" s="427"/>
      <c r="G91" s="228"/>
      <c r="H91" s="230" t="s">
        <v>233</v>
      </c>
      <c r="I91" s="152">
        <v>20000</v>
      </c>
      <c r="J91" s="153" t="s">
        <v>100</v>
      </c>
      <c r="K91" s="152" t="s">
        <v>144</v>
      </c>
      <c r="L91" s="152">
        <v>3</v>
      </c>
      <c r="M91" s="153" t="s">
        <v>96</v>
      </c>
      <c r="N91" s="152" t="s">
        <v>13</v>
      </c>
      <c r="O91" s="152">
        <v>42</v>
      </c>
      <c r="P91" s="154" t="s">
        <v>108</v>
      </c>
      <c r="Q91" s="240">
        <f>I91*L91*O91</f>
        <v>2520000</v>
      </c>
      <c r="R91" s="254"/>
      <c r="S91" s="96"/>
      <c r="T91" s="96"/>
      <c r="U91" s="96"/>
      <c r="V91" s="96"/>
      <c r="W91" s="96"/>
    </row>
    <row r="92" spans="1:23" s="111" customFormat="1" ht="20.100000000000001" customHeight="1" thickBot="1" x14ac:dyDescent="0.2">
      <c r="A92" s="432"/>
      <c r="B92" s="384"/>
      <c r="C92" s="336"/>
      <c r="D92" s="449"/>
      <c r="E92" s="449"/>
      <c r="F92" s="450"/>
      <c r="G92" s="255"/>
      <c r="H92" s="303" t="s">
        <v>232</v>
      </c>
      <c r="I92" s="246">
        <v>20000</v>
      </c>
      <c r="J92" s="256" t="s">
        <v>100</v>
      </c>
      <c r="K92" s="246" t="s">
        <v>144</v>
      </c>
      <c r="L92" s="246">
        <v>3</v>
      </c>
      <c r="M92" s="256" t="s">
        <v>96</v>
      </c>
      <c r="N92" s="246" t="s">
        <v>13</v>
      </c>
      <c r="O92" s="246">
        <v>3</v>
      </c>
      <c r="P92" s="257" t="s">
        <v>108</v>
      </c>
      <c r="Q92" s="258">
        <f>I92*L92*O92</f>
        <v>180000</v>
      </c>
      <c r="R92" s="362"/>
      <c r="S92" s="111" t="s">
        <v>250</v>
      </c>
      <c r="T92" s="96"/>
      <c r="U92" s="96"/>
      <c r="V92" s="96"/>
    </row>
    <row r="93" spans="1:23" s="184" customFormat="1" ht="20.100000000000001" customHeight="1" x14ac:dyDescent="0.15">
      <c r="A93" s="433"/>
      <c r="B93" s="435"/>
      <c r="C93" s="338"/>
      <c r="D93" s="451"/>
      <c r="E93" s="451"/>
      <c r="F93" s="452"/>
      <c r="G93" s="253"/>
      <c r="H93" s="304" t="s">
        <v>133</v>
      </c>
      <c r="I93" s="236"/>
      <c r="J93" s="237"/>
      <c r="K93" s="236"/>
      <c r="L93" s="236"/>
      <c r="M93" s="237"/>
      <c r="N93" s="236"/>
      <c r="O93" s="236"/>
      <c r="P93" s="238"/>
      <c r="Q93" s="239">
        <f>Q94</f>
        <v>4200000</v>
      </c>
      <c r="R93" s="254"/>
      <c r="S93" s="96"/>
      <c r="T93" s="96"/>
      <c r="U93" s="185"/>
      <c r="V93" s="185"/>
      <c r="W93" s="185"/>
    </row>
    <row r="94" spans="1:23" s="373" customFormat="1" ht="20.100000000000001" customHeight="1" x14ac:dyDescent="0.15">
      <c r="A94" s="453"/>
      <c r="B94" s="420"/>
      <c r="C94" s="339"/>
      <c r="D94" s="426"/>
      <c r="E94" s="426"/>
      <c r="F94" s="428"/>
      <c r="G94" s="340"/>
      <c r="H94" s="305" t="s">
        <v>150</v>
      </c>
      <c r="I94" s="155">
        <v>700000</v>
      </c>
      <c r="J94" s="156" t="s">
        <v>5</v>
      </c>
      <c r="K94" s="155" t="s">
        <v>13</v>
      </c>
      <c r="L94" s="155"/>
      <c r="M94" s="156"/>
      <c r="N94" s="155"/>
      <c r="O94" s="155">
        <v>6</v>
      </c>
      <c r="P94" s="144" t="s">
        <v>98</v>
      </c>
      <c r="Q94" s="244">
        <f>I94*O94</f>
        <v>4200000</v>
      </c>
      <c r="R94" s="254"/>
      <c r="S94" s="374"/>
      <c r="T94" s="96"/>
      <c r="U94" s="374"/>
      <c r="V94" s="374"/>
      <c r="W94" s="374"/>
    </row>
    <row r="95" spans="1:23" s="308" customFormat="1" ht="20.100000000000001" customHeight="1" x14ac:dyDescent="0.15">
      <c r="A95" s="569" t="s">
        <v>159</v>
      </c>
      <c r="B95" s="570"/>
      <c r="C95" s="570"/>
      <c r="D95" s="329">
        <f>D96</f>
        <v>0</v>
      </c>
      <c r="E95" s="329">
        <f>E96</f>
        <v>0</v>
      </c>
      <c r="F95" s="331">
        <f t="shared" ref="F95:F104" si="4">E95-D95</f>
        <v>0</v>
      </c>
      <c r="G95" s="410">
        <v>0</v>
      </c>
      <c r="H95" s="305"/>
      <c r="I95" s="155"/>
      <c r="J95" s="156"/>
      <c r="K95" s="155"/>
      <c r="L95" s="155"/>
      <c r="M95" s="156"/>
      <c r="N95" s="155"/>
      <c r="O95" s="155"/>
      <c r="P95" s="144"/>
      <c r="Q95" s="344"/>
      <c r="R95" s="251"/>
      <c r="S95" s="96"/>
      <c r="T95" s="96"/>
      <c r="U95" s="309"/>
      <c r="V95" s="309"/>
      <c r="W95" s="309"/>
    </row>
    <row r="96" spans="1:23" s="111" customFormat="1" ht="20.100000000000001" customHeight="1" x14ac:dyDescent="0.15">
      <c r="A96" s="350"/>
      <c r="B96" s="571" t="s">
        <v>159</v>
      </c>
      <c r="C96" s="572"/>
      <c r="D96" s="329">
        <f>D97</f>
        <v>0</v>
      </c>
      <c r="E96" s="329">
        <f>E97</f>
        <v>0</v>
      </c>
      <c r="F96" s="231">
        <f t="shared" si="4"/>
        <v>0</v>
      </c>
      <c r="G96" s="232">
        <v>0</v>
      </c>
      <c r="H96" s="300"/>
      <c r="I96" s="145"/>
      <c r="J96" s="146"/>
      <c r="K96" s="145"/>
      <c r="L96" s="145"/>
      <c r="M96" s="146"/>
      <c r="N96" s="145"/>
      <c r="O96" s="145"/>
      <c r="P96" s="147"/>
      <c r="Q96" s="310"/>
      <c r="R96" s="366"/>
      <c r="S96" s="96"/>
      <c r="T96" s="96"/>
      <c r="U96" s="96"/>
      <c r="V96" s="96"/>
      <c r="W96" s="96"/>
    </row>
    <row r="97" spans="1:23" s="111" customFormat="1" ht="20.100000000000001" customHeight="1" x14ac:dyDescent="0.15">
      <c r="A97" s="343"/>
      <c r="B97" s="351"/>
      <c r="C97" s="390" t="s">
        <v>160</v>
      </c>
      <c r="D97" s="328">
        <v>0</v>
      </c>
      <c r="E97" s="328">
        <f>I97*O97</f>
        <v>0</v>
      </c>
      <c r="F97" s="231">
        <f t="shared" si="4"/>
        <v>0</v>
      </c>
      <c r="G97" s="233">
        <v>0</v>
      </c>
      <c r="H97" s="300"/>
      <c r="I97" s="145"/>
      <c r="J97" s="146"/>
      <c r="K97" s="145"/>
      <c r="L97" s="145"/>
      <c r="M97" s="146"/>
      <c r="N97" s="145"/>
      <c r="O97" s="145"/>
      <c r="P97" s="147"/>
      <c r="Q97" s="242"/>
      <c r="R97" s="363"/>
      <c r="S97" s="96"/>
      <c r="T97" s="96"/>
      <c r="U97" s="96"/>
      <c r="V97" s="96"/>
      <c r="W97" s="96"/>
    </row>
    <row r="98" spans="1:23" s="308" customFormat="1" ht="20.100000000000001" customHeight="1" x14ac:dyDescent="0.15">
      <c r="A98" s="569" t="s">
        <v>6</v>
      </c>
      <c r="B98" s="570"/>
      <c r="C98" s="570"/>
      <c r="D98" s="329">
        <f>D99</f>
        <v>400000</v>
      </c>
      <c r="E98" s="329">
        <f>E99</f>
        <v>400000</v>
      </c>
      <c r="F98" s="331">
        <f t="shared" si="4"/>
        <v>0</v>
      </c>
      <c r="G98" s="410">
        <f t="shared" ref="G98:G104" si="5">E98/D98*100</f>
        <v>100</v>
      </c>
      <c r="H98" s="305"/>
      <c r="I98" s="155"/>
      <c r="J98" s="156"/>
      <c r="K98" s="155"/>
      <c r="L98" s="155"/>
      <c r="M98" s="156"/>
      <c r="N98" s="155"/>
      <c r="O98" s="155"/>
      <c r="P98" s="144"/>
      <c r="Q98" s="352"/>
      <c r="R98" s="366"/>
      <c r="S98" s="96"/>
      <c r="T98" s="96"/>
      <c r="U98" s="309"/>
      <c r="V98" s="309"/>
      <c r="W98" s="309"/>
    </row>
    <row r="99" spans="1:23" s="111" customFormat="1" ht="20.100000000000001" customHeight="1" x14ac:dyDescent="0.15">
      <c r="A99" s="350"/>
      <c r="B99" s="571" t="s">
        <v>6</v>
      </c>
      <c r="C99" s="572"/>
      <c r="D99" s="329">
        <f>D100</f>
        <v>400000</v>
      </c>
      <c r="E99" s="329">
        <f>E100</f>
        <v>400000</v>
      </c>
      <c r="F99" s="231">
        <f t="shared" si="4"/>
        <v>0</v>
      </c>
      <c r="G99" s="232">
        <f t="shared" si="5"/>
        <v>100</v>
      </c>
      <c r="H99" s="300"/>
      <c r="I99" s="145"/>
      <c r="J99" s="146"/>
      <c r="K99" s="145"/>
      <c r="L99" s="145"/>
      <c r="M99" s="146"/>
      <c r="N99" s="145"/>
      <c r="O99" s="145"/>
      <c r="P99" s="147"/>
      <c r="Q99" s="310"/>
      <c r="R99" s="366"/>
      <c r="S99" s="96"/>
      <c r="T99" s="96"/>
      <c r="U99" s="96"/>
      <c r="V99" s="96"/>
      <c r="W99" s="96"/>
    </row>
    <row r="100" spans="1:23" s="373" customFormat="1" ht="20.100000000000001" customHeight="1" x14ac:dyDescent="0.15">
      <c r="A100" s="385"/>
      <c r="B100" s="386"/>
      <c r="C100" s="222" t="s">
        <v>6</v>
      </c>
      <c r="D100" s="223">
        <v>400000</v>
      </c>
      <c r="E100" s="223">
        <f>I100*O100</f>
        <v>400000</v>
      </c>
      <c r="F100" s="234">
        <f t="shared" si="4"/>
        <v>0</v>
      </c>
      <c r="G100" s="235">
        <f t="shared" si="5"/>
        <v>100</v>
      </c>
      <c r="H100" s="301" t="s">
        <v>6</v>
      </c>
      <c r="I100" s="149">
        <v>200000</v>
      </c>
      <c r="J100" s="150" t="s">
        <v>5</v>
      </c>
      <c r="K100" s="149" t="s">
        <v>13</v>
      </c>
      <c r="L100" s="149"/>
      <c r="M100" s="150"/>
      <c r="N100" s="149"/>
      <c r="O100" s="149">
        <v>2</v>
      </c>
      <c r="P100" s="151" t="s">
        <v>14</v>
      </c>
      <c r="Q100" s="241">
        <f>I100*O100</f>
        <v>400000</v>
      </c>
      <c r="R100" s="363"/>
      <c r="S100" s="374"/>
      <c r="T100" s="96"/>
      <c r="U100" s="374"/>
      <c r="V100" s="374"/>
      <c r="W100" s="374"/>
    </row>
    <row r="101" spans="1:23" s="308" customFormat="1" ht="20.100000000000001" customHeight="1" x14ac:dyDescent="0.15">
      <c r="A101" s="573" t="s">
        <v>67</v>
      </c>
      <c r="B101" s="574"/>
      <c r="C101" s="572"/>
      <c r="D101" s="328">
        <f>D102</f>
        <v>230640</v>
      </c>
      <c r="E101" s="328">
        <f>E102</f>
        <v>3354300</v>
      </c>
      <c r="F101" s="231">
        <f t="shared" si="4"/>
        <v>3123660</v>
      </c>
      <c r="G101" s="232">
        <f t="shared" si="5"/>
        <v>1454.3444328824141</v>
      </c>
      <c r="H101" s="300"/>
      <c r="I101" s="145"/>
      <c r="J101" s="146"/>
      <c r="K101" s="145"/>
      <c r="L101" s="145"/>
      <c r="M101" s="146"/>
      <c r="N101" s="145"/>
      <c r="O101" s="145"/>
      <c r="P101" s="147"/>
      <c r="Q101" s="310"/>
      <c r="R101" s="366"/>
      <c r="S101" s="96"/>
      <c r="T101" s="96"/>
      <c r="U101" s="309"/>
      <c r="V101" s="309"/>
      <c r="W101" s="309"/>
    </row>
    <row r="102" spans="1:23" s="111" customFormat="1" ht="20.100000000000001" customHeight="1" x14ac:dyDescent="0.15">
      <c r="A102" s="250"/>
      <c r="B102" s="571" t="s">
        <v>67</v>
      </c>
      <c r="C102" s="572"/>
      <c r="D102" s="328">
        <f>D103+D104</f>
        <v>230640</v>
      </c>
      <c r="E102" s="328">
        <f>E103+E104</f>
        <v>3354300</v>
      </c>
      <c r="F102" s="231">
        <f t="shared" si="4"/>
        <v>3123660</v>
      </c>
      <c r="G102" s="232">
        <f t="shared" si="5"/>
        <v>1454.3444328824141</v>
      </c>
      <c r="H102" s="300"/>
      <c r="I102" s="145"/>
      <c r="J102" s="146"/>
      <c r="K102" s="145"/>
      <c r="L102" s="145"/>
      <c r="M102" s="146"/>
      <c r="N102" s="145"/>
      <c r="O102" s="145"/>
      <c r="P102" s="147"/>
      <c r="Q102" s="310"/>
      <c r="R102" s="366"/>
      <c r="S102" s="96"/>
      <c r="T102" s="96"/>
      <c r="U102" s="96"/>
      <c r="V102" s="96"/>
      <c r="W102" s="96"/>
    </row>
    <row r="103" spans="1:23" s="184" customFormat="1" ht="20.100000000000001" customHeight="1" x14ac:dyDescent="0.15">
      <c r="A103" s="250"/>
      <c r="B103" s="222"/>
      <c r="C103" s="222" t="s">
        <v>28</v>
      </c>
      <c r="D103" s="322">
        <v>214640</v>
      </c>
      <c r="E103" s="322">
        <f>Q103</f>
        <v>3338300</v>
      </c>
      <c r="F103" s="234">
        <f>E103-D103</f>
        <v>3123660</v>
      </c>
      <c r="G103" s="235">
        <f t="shared" si="5"/>
        <v>1555.3019008572494</v>
      </c>
      <c r="H103" s="301" t="s">
        <v>28</v>
      </c>
      <c r="I103" s="149">
        <v>3338300</v>
      </c>
      <c r="J103" s="150" t="s">
        <v>100</v>
      </c>
      <c r="K103" s="149" t="s">
        <v>13</v>
      </c>
      <c r="L103" s="149"/>
      <c r="M103" s="150"/>
      <c r="N103" s="149"/>
      <c r="O103" s="149">
        <v>1</v>
      </c>
      <c r="P103" s="151" t="s">
        <v>14</v>
      </c>
      <c r="Q103" s="241">
        <f>I103*O103</f>
        <v>3338300</v>
      </c>
      <c r="R103" s="372"/>
      <c r="S103" s="185" t="s">
        <v>260</v>
      </c>
      <c r="T103" s="96"/>
      <c r="U103" s="185"/>
      <c r="V103" s="185"/>
      <c r="W103" s="185"/>
    </row>
    <row r="104" spans="1:23" s="111" customFormat="1" ht="20.100000000000001" customHeight="1" x14ac:dyDescent="0.15">
      <c r="A104" s="250"/>
      <c r="B104" s="333"/>
      <c r="C104" s="222" t="s">
        <v>7</v>
      </c>
      <c r="D104" s="223">
        <v>16000</v>
      </c>
      <c r="E104" s="223">
        <f>Q104</f>
        <v>16000</v>
      </c>
      <c r="F104" s="224">
        <f t="shared" si="4"/>
        <v>0</v>
      </c>
      <c r="G104" s="229">
        <f t="shared" si="5"/>
        <v>100</v>
      </c>
      <c r="H104" s="230" t="s">
        <v>7</v>
      </c>
      <c r="I104" s="152"/>
      <c r="J104" s="153"/>
      <c r="K104" s="152"/>
      <c r="L104" s="152"/>
      <c r="M104" s="153"/>
      <c r="N104" s="152"/>
      <c r="O104" s="152"/>
      <c r="P104" s="154"/>
      <c r="Q104" s="240">
        <f>Q105+Q106</f>
        <v>16000</v>
      </c>
      <c r="R104" s="254"/>
      <c r="S104" s="96"/>
      <c r="T104" s="96"/>
      <c r="U104" s="96"/>
      <c r="V104" s="96"/>
      <c r="W104" s="96"/>
    </row>
    <row r="105" spans="1:23" s="111" customFormat="1" ht="20.100000000000001" customHeight="1" x14ac:dyDescent="0.15">
      <c r="A105" s="353"/>
      <c r="B105" s="222"/>
      <c r="C105" s="222"/>
      <c r="D105" s="224"/>
      <c r="E105" s="251"/>
      <c r="F105" s="224"/>
      <c r="G105" s="226"/>
      <c r="H105" s="230" t="s">
        <v>76</v>
      </c>
      <c r="I105" s="152">
        <v>8000</v>
      </c>
      <c r="J105" s="153" t="s">
        <v>5</v>
      </c>
      <c r="K105" s="152" t="s">
        <v>13</v>
      </c>
      <c r="L105" s="152"/>
      <c r="M105" s="153"/>
      <c r="N105" s="152"/>
      <c r="O105" s="152">
        <v>2</v>
      </c>
      <c r="P105" s="159" t="s">
        <v>98</v>
      </c>
      <c r="Q105" s="259">
        <f>I105*O105</f>
        <v>16000</v>
      </c>
      <c r="R105" s="152"/>
      <c r="S105" s="96"/>
      <c r="T105" s="96"/>
      <c r="U105" s="96"/>
      <c r="V105" s="96"/>
      <c r="W105" s="96"/>
    </row>
    <row r="106" spans="1:23" s="111" customFormat="1" ht="20.100000000000001" customHeight="1" thickBot="1" x14ac:dyDescent="0.2">
      <c r="A106" s="354"/>
      <c r="B106" s="336"/>
      <c r="C106" s="336"/>
      <c r="D106" s="252"/>
      <c r="E106" s="355"/>
      <c r="F106" s="252"/>
      <c r="G106" s="356"/>
      <c r="H106" s="303" t="s">
        <v>180</v>
      </c>
      <c r="I106" s="246">
        <v>0</v>
      </c>
      <c r="J106" s="256" t="s">
        <v>5</v>
      </c>
      <c r="K106" s="246" t="s">
        <v>13</v>
      </c>
      <c r="L106" s="246"/>
      <c r="M106" s="256"/>
      <c r="N106" s="246"/>
      <c r="O106" s="246">
        <v>1</v>
      </c>
      <c r="P106" s="257" t="s">
        <v>14</v>
      </c>
      <c r="Q106" s="260">
        <f>I106*O106</f>
        <v>0</v>
      </c>
      <c r="R106" s="152"/>
      <c r="S106" s="96"/>
      <c r="T106" s="96"/>
      <c r="U106" s="96"/>
      <c r="V106" s="96"/>
      <c r="W106" s="96"/>
    </row>
    <row r="107" spans="1:23" ht="20.100000000000001" customHeight="1" x14ac:dyDescent="0.15"/>
  </sheetData>
  <mergeCells count="22">
    <mergeCell ref="A58:C58"/>
    <mergeCell ref="A1:Q1"/>
    <mergeCell ref="P2:Q2"/>
    <mergeCell ref="A3:C3"/>
    <mergeCell ref="D3:D4"/>
    <mergeCell ref="E3:E4"/>
    <mergeCell ref="F3:G3"/>
    <mergeCell ref="H3:Q4"/>
    <mergeCell ref="A5:C5"/>
    <mergeCell ref="A6:C6"/>
    <mergeCell ref="B7:C7"/>
    <mergeCell ref="B23:C23"/>
    <mergeCell ref="B32:C32"/>
    <mergeCell ref="A98:C98"/>
    <mergeCell ref="B99:C99"/>
    <mergeCell ref="A101:C101"/>
    <mergeCell ref="B102:C102"/>
    <mergeCell ref="B59:C59"/>
    <mergeCell ref="A62:C62"/>
    <mergeCell ref="B63:C63"/>
    <mergeCell ref="A95:C95"/>
    <mergeCell ref="B96:C96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>
    <oddFooter>&amp;R&amp;"굴림,보통"&amp;9참좋은재가노인돌봄센터(2022.02.14)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11A22-35AC-4221-A47B-611FF2BF7F44}">
  <sheetPr>
    <pageSetUpPr fitToPage="1"/>
  </sheetPr>
  <dimension ref="A1:N112"/>
  <sheetViews>
    <sheetView showGridLines="0" view="pageBreakPreview" topLeftCell="A16" zoomScaleNormal="100" zoomScaleSheetLayoutView="100" workbookViewId="0">
      <selection activeCell="A19" sqref="A19:E19"/>
    </sheetView>
  </sheetViews>
  <sheetFormatPr defaultRowHeight="13.5" x14ac:dyDescent="0.15"/>
  <cols>
    <col min="1" max="2" width="12.44140625" style="106" customWidth="1"/>
    <col min="3" max="5" width="16.21875" style="106" customWidth="1"/>
    <col min="6" max="6" width="6.21875" style="106" customWidth="1"/>
    <col min="7" max="16384" width="8.88671875" style="99"/>
  </cols>
  <sheetData>
    <row r="1" spans="1:7" ht="39" customHeight="1" x14ac:dyDescent="0.15">
      <c r="A1" s="621" t="s">
        <v>73</v>
      </c>
      <c r="B1" s="622"/>
      <c r="C1" s="622"/>
      <c r="D1" s="622"/>
      <c r="E1" s="623"/>
      <c r="F1" s="480"/>
      <c r="G1" s="217"/>
    </row>
    <row r="2" spans="1:7" ht="21" customHeight="1" x14ac:dyDescent="0.15">
      <c r="A2" s="284" t="s">
        <v>184</v>
      </c>
      <c r="B2" s="285"/>
      <c r="C2" s="285"/>
      <c r="D2" s="285"/>
      <c r="E2" s="286"/>
      <c r="F2" s="285"/>
    </row>
    <row r="3" spans="1:7" ht="21" customHeight="1" x14ac:dyDescent="0.15">
      <c r="A3" s="284" t="s">
        <v>69</v>
      </c>
      <c r="B3" s="285"/>
      <c r="C3" s="285"/>
      <c r="D3" s="285"/>
      <c r="E3" s="286"/>
      <c r="F3" s="285"/>
    </row>
    <row r="4" spans="1:7" ht="14.25" customHeight="1" x14ac:dyDescent="0.15">
      <c r="A4" s="287"/>
      <c r="B4" s="109"/>
      <c r="C4" s="109"/>
      <c r="D4" s="109"/>
      <c r="E4" s="288" t="s">
        <v>97</v>
      </c>
      <c r="F4" s="481"/>
    </row>
    <row r="5" spans="1:7" ht="19.5" customHeight="1" thickBot="1" x14ac:dyDescent="0.2">
      <c r="A5" s="624" t="s">
        <v>168</v>
      </c>
      <c r="B5" s="625" t="s">
        <v>169</v>
      </c>
      <c r="C5" s="498" t="s">
        <v>207</v>
      </c>
      <c r="D5" s="498" t="s">
        <v>207</v>
      </c>
      <c r="E5" s="627" t="s">
        <v>60</v>
      </c>
      <c r="F5" s="109"/>
    </row>
    <row r="6" spans="1:7" ht="19.5" customHeight="1" thickTop="1" thickBot="1" x14ac:dyDescent="0.2">
      <c r="A6" s="624"/>
      <c r="B6" s="626"/>
      <c r="C6" s="100" t="s">
        <v>235</v>
      </c>
      <c r="D6" s="100" t="s">
        <v>252</v>
      </c>
      <c r="E6" s="627"/>
      <c r="F6" s="109"/>
    </row>
    <row r="7" spans="1:7" ht="19.5" customHeight="1" thickTop="1" x14ac:dyDescent="0.15">
      <c r="A7" s="628" t="s">
        <v>37</v>
      </c>
      <c r="B7" s="629" t="s">
        <v>110</v>
      </c>
      <c r="C7" s="101">
        <f>세입예산!D8</f>
        <v>867000000</v>
      </c>
      <c r="D7" s="101">
        <f>세입예산!E8</f>
        <v>936420000</v>
      </c>
      <c r="E7" s="289">
        <f>D7-C7</f>
        <v>69420000</v>
      </c>
      <c r="F7" s="515"/>
    </row>
    <row r="8" spans="1:7" ht="19.5" customHeight="1" x14ac:dyDescent="0.15">
      <c r="A8" s="606"/>
      <c r="B8" s="630"/>
      <c r="C8" s="610" t="s">
        <v>272</v>
      </c>
      <c r="D8" s="611"/>
      <c r="E8" s="612"/>
      <c r="F8" s="482"/>
    </row>
    <row r="9" spans="1:7" ht="19.5" customHeight="1" x14ac:dyDescent="0.15">
      <c r="A9" s="613" t="s">
        <v>217</v>
      </c>
      <c r="B9" s="631" t="s">
        <v>166</v>
      </c>
      <c r="C9" s="220">
        <f>세입예산!D19</f>
        <v>1000000</v>
      </c>
      <c r="D9" s="220">
        <f>세입예산!E19</f>
        <v>0</v>
      </c>
      <c r="E9" s="290">
        <f>D9-C9</f>
        <v>-1000000</v>
      </c>
      <c r="F9" s="483"/>
    </row>
    <row r="10" spans="1:7" ht="19.5" customHeight="1" x14ac:dyDescent="0.15">
      <c r="A10" s="606"/>
      <c r="B10" s="630"/>
      <c r="C10" s="610" t="s">
        <v>319</v>
      </c>
      <c r="D10" s="611"/>
      <c r="E10" s="612"/>
      <c r="F10" s="482"/>
    </row>
    <row r="11" spans="1:7" ht="19.5" customHeight="1" x14ac:dyDescent="0.15">
      <c r="A11" s="606"/>
      <c r="B11" s="631" t="s">
        <v>218</v>
      </c>
      <c r="C11" s="219">
        <f>세입예산!D20</f>
        <v>4200000</v>
      </c>
      <c r="D11" s="219">
        <f>세입예산!E20</f>
        <v>3600000</v>
      </c>
      <c r="E11" s="291">
        <f>D11-C11</f>
        <v>-600000</v>
      </c>
      <c r="F11" s="484"/>
    </row>
    <row r="12" spans="1:7" ht="19.5" customHeight="1" x14ac:dyDescent="0.15">
      <c r="A12" s="607"/>
      <c r="B12" s="630"/>
      <c r="C12" s="610" t="s">
        <v>320</v>
      </c>
      <c r="D12" s="611"/>
      <c r="E12" s="612"/>
      <c r="F12" s="474"/>
    </row>
    <row r="13" spans="1:7" ht="19.5" customHeight="1" x14ac:dyDescent="0.15">
      <c r="A13" s="606" t="s">
        <v>335</v>
      </c>
      <c r="B13" s="608" t="s">
        <v>142</v>
      </c>
      <c r="C13" s="219">
        <f>세입예산!D21</f>
        <v>1000000</v>
      </c>
      <c r="D13" s="219">
        <f>세입예산!E21</f>
        <v>0</v>
      </c>
      <c r="E13" s="291">
        <f>D13-C13</f>
        <v>-1000000</v>
      </c>
      <c r="F13" s="484"/>
    </row>
    <row r="14" spans="1:7" ht="19.5" customHeight="1" x14ac:dyDescent="0.15">
      <c r="A14" s="607"/>
      <c r="B14" s="609"/>
      <c r="C14" s="610" t="s">
        <v>339</v>
      </c>
      <c r="D14" s="611"/>
      <c r="E14" s="612"/>
      <c r="F14" s="500"/>
    </row>
    <row r="15" spans="1:7" ht="19.5" customHeight="1" x14ac:dyDescent="0.15">
      <c r="A15" s="606" t="s">
        <v>219</v>
      </c>
      <c r="B15" s="608" t="s">
        <v>220</v>
      </c>
      <c r="C15" s="219">
        <f>세입예산!D27</f>
        <v>3850000</v>
      </c>
      <c r="D15" s="219">
        <f>세입예산!E27</f>
        <v>3978119</v>
      </c>
      <c r="E15" s="291">
        <f>D15-C15</f>
        <v>128119</v>
      </c>
      <c r="F15" s="484"/>
    </row>
    <row r="16" spans="1:7" ht="19.5" customHeight="1" x14ac:dyDescent="0.15">
      <c r="A16" s="607"/>
      <c r="B16" s="609"/>
      <c r="C16" s="610" t="s">
        <v>327</v>
      </c>
      <c r="D16" s="611"/>
      <c r="E16" s="612"/>
      <c r="F16" s="474"/>
    </row>
    <row r="17" spans="1:6" ht="19.5" customHeight="1" x14ac:dyDescent="0.15">
      <c r="A17" s="606" t="s">
        <v>328</v>
      </c>
      <c r="B17" s="633" t="s">
        <v>99</v>
      </c>
      <c r="C17" s="101">
        <f>세입예산!D31</f>
        <v>500000</v>
      </c>
      <c r="D17" s="101">
        <f>세입예산!E31</f>
        <v>499881</v>
      </c>
      <c r="E17" s="295">
        <f>D17-C17</f>
        <v>-119</v>
      </c>
      <c r="F17" s="485"/>
    </row>
    <row r="18" spans="1:6" ht="19.5" customHeight="1" x14ac:dyDescent="0.15">
      <c r="A18" s="632"/>
      <c r="B18" s="634"/>
      <c r="C18" s="635" t="s">
        <v>329</v>
      </c>
      <c r="D18" s="636"/>
      <c r="E18" s="637"/>
      <c r="F18" s="475"/>
    </row>
    <row r="19" spans="1:6" ht="19.5" customHeight="1" x14ac:dyDescent="0.15">
      <c r="A19" s="638" t="s">
        <v>183</v>
      </c>
      <c r="B19" s="639"/>
      <c r="C19" s="639" t="s">
        <v>69</v>
      </c>
      <c r="D19" s="639" t="s">
        <v>69</v>
      </c>
      <c r="E19" s="640" t="s">
        <v>69</v>
      </c>
      <c r="F19" s="477"/>
    </row>
    <row r="20" spans="1:6" ht="19.5" customHeight="1" x14ac:dyDescent="0.15">
      <c r="A20" s="501"/>
      <c r="B20" s="502"/>
      <c r="C20" s="502"/>
      <c r="D20" s="502"/>
      <c r="E20" s="288" t="s">
        <v>182</v>
      </c>
      <c r="F20" s="481"/>
    </row>
    <row r="21" spans="1:6" ht="19.5" customHeight="1" thickBot="1" x14ac:dyDescent="0.2">
      <c r="A21" s="641" t="s">
        <v>168</v>
      </c>
      <c r="B21" s="625" t="s">
        <v>169</v>
      </c>
      <c r="C21" s="498" t="s">
        <v>207</v>
      </c>
      <c r="D21" s="498" t="s">
        <v>207</v>
      </c>
      <c r="E21" s="627" t="s">
        <v>60</v>
      </c>
      <c r="F21" s="109"/>
    </row>
    <row r="22" spans="1:6" ht="19.5" customHeight="1" thickTop="1" thickBot="1" x14ac:dyDescent="0.2">
      <c r="A22" s="641"/>
      <c r="B22" s="626"/>
      <c r="C22" s="100" t="s">
        <v>235</v>
      </c>
      <c r="D22" s="100" t="s">
        <v>236</v>
      </c>
      <c r="E22" s="627"/>
      <c r="F22" s="109"/>
    </row>
    <row r="23" spans="1:6" ht="19.5" customHeight="1" thickTop="1" x14ac:dyDescent="0.15">
      <c r="A23" s="606" t="s">
        <v>91</v>
      </c>
      <c r="B23" s="642" t="s">
        <v>198</v>
      </c>
      <c r="C23" s="218">
        <f>세출예산!D8</f>
        <v>680012880</v>
      </c>
      <c r="D23" s="218">
        <f>세출예산!E8</f>
        <v>727043400</v>
      </c>
      <c r="E23" s="289">
        <f>D23-C23</f>
        <v>47030520</v>
      </c>
      <c r="F23" s="486"/>
    </row>
    <row r="24" spans="1:6" ht="19.5" customHeight="1" x14ac:dyDescent="0.15">
      <c r="A24" s="606"/>
      <c r="B24" s="643"/>
      <c r="C24" s="644" t="s">
        <v>330</v>
      </c>
      <c r="D24" s="644"/>
      <c r="E24" s="645"/>
      <c r="F24" s="479"/>
    </row>
    <row r="25" spans="1:6" ht="19.5" customHeight="1" x14ac:dyDescent="0.15">
      <c r="A25" s="606"/>
      <c r="B25" s="614" t="s">
        <v>86</v>
      </c>
      <c r="C25" s="172">
        <f>세출예산!D11</f>
        <v>3360000</v>
      </c>
      <c r="D25" s="172">
        <f>세출예산!E11</f>
        <v>4831770</v>
      </c>
      <c r="E25" s="292">
        <f>D25-C25</f>
        <v>1471770</v>
      </c>
      <c r="F25" s="486"/>
    </row>
    <row r="26" spans="1:6" ht="19.5" customHeight="1" x14ac:dyDescent="0.15">
      <c r="A26" s="606"/>
      <c r="B26" s="615"/>
      <c r="C26" s="616" t="s">
        <v>338</v>
      </c>
      <c r="D26" s="617"/>
      <c r="E26" s="618"/>
      <c r="F26" s="499"/>
    </row>
    <row r="27" spans="1:6" ht="19.5" customHeight="1" x14ac:dyDescent="0.15">
      <c r="A27" s="606"/>
      <c r="B27" s="614" t="s">
        <v>170</v>
      </c>
      <c r="C27" s="172">
        <f>세출예산!D15</f>
        <v>56947740</v>
      </c>
      <c r="D27" s="172">
        <f>세출예산!E15</f>
        <v>60989590</v>
      </c>
      <c r="E27" s="292">
        <f>D27-C27</f>
        <v>4041850</v>
      </c>
      <c r="F27" s="486"/>
    </row>
    <row r="28" spans="1:6" ht="19.5" customHeight="1" x14ac:dyDescent="0.15">
      <c r="A28" s="606"/>
      <c r="B28" s="615"/>
      <c r="C28" s="616" t="s">
        <v>331</v>
      </c>
      <c r="D28" s="617"/>
      <c r="E28" s="618"/>
      <c r="F28" s="476"/>
    </row>
    <row r="29" spans="1:6" ht="19.5" customHeight="1" x14ac:dyDescent="0.15">
      <c r="A29" s="606"/>
      <c r="B29" s="642" t="s">
        <v>171</v>
      </c>
      <c r="C29" s="102">
        <f>세출예산!D16</f>
        <v>69827940</v>
      </c>
      <c r="D29" s="102">
        <f>세출예산!E16</f>
        <v>77313940</v>
      </c>
      <c r="E29" s="289">
        <f>D29-C29</f>
        <v>7486000</v>
      </c>
      <c r="F29" s="486"/>
    </row>
    <row r="30" spans="1:6" ht="19.5" customHeight="1" x14ac:dyDescent="0.15">
      <c r="A30" s="607"/>
      <c r="B30" s="615"/>
      <c r="C30" s="616" t="s">
        <v>332</v>
      </c>
      <c r="D30" s="617"/>
      <c r="E30" s="618"/>
      <c r="F30" s="487"/>
    </row>
    <row r="31" spans="1:6" ht="19.5" customHeight="1" x14ac:dyDescent="0.15">
      <c r="A31" s="613" t="s">
        <v>336</v>
      </c>
      <c r="B31" s="614" t="s">
        <v>199</v>
      </c>
      <c r="C31" s="218">
        <f>세출예산!D24</f>
        <v>680000</v>
      </c>
      <c r="D31" s="218">
        <f>세출예산!E24</f>
        <v>1240000</v>
      </c>
      <c r="E31" s="492">
        <f>D31-C31</f>
        <v>560000</v>
      </c>
      <c r="F31" s="488"/>
    </row>
    <row r="32" spans="1:6" ht="19.5" customHeight="1" x14ac:dyDescent="0.15">
      <c r="A32" s="606"/>
      <c r="B32" s="615"/>
      <c r="C32" s="616" t="s">
        <v>333</v>
      </c>
      <c r="D32" s="617"/>
      <c r="E32" s="618"/>
      <c r="F32" s="476"/>
    </row>
    <row r="33" spans="1:6" ht="19.5" customHeight="1" x14ac:dyDescent="0.15">
      <c r="A33" s="613" t="s">
        <v>337</v>
      </c>
      <c r="B33" s="614" t="s">
        <v>200</v>
      </c>
      <c r="C33" s="171">
        <f>세출예산!D34</f>
        <v>5280000</v>
      </c>
      <c r="D33" s="171">
        <f>세출예산!E34</f>
        <v>3980000</v>
      </c>
      <c r="E33" s="293">
        <f>D33-C33</f>
        <v>-1300000</v>
      </c>
      <c r="F33" s="489"/>
    </row>
    <row r="34" spans="1:6" ht="19.5" customHeight="1" thickBot="1" x14ac:dyDescent="0.2">
      <c r="A34" s="619"/>
      <c r="B34" s="646"/>
      <c r="C34" s="647" t="s">
        <v>318</v>
      </c>
      <c r="D34" s="648"/>
      <c r="E34" s="649"/>
      <c r="F34" s="478"/>
    </row>
    <row r="35" spans="1:6" ht="19.5" customHeight="1" x14ac:dyDescent="0.15">
      <c r="A35" s="620" t="s">
        <v>337</v>
      </c>
      <c r="B35" s="650" t="s">
        <v>313</v>
      </c>
      <c r="C35" s="521">
        <f>세출예산!D38</f>
        <v>2556000</v>
      </c>
      <c r="D35" s="522">
        <f>세출예산!E38</f>
        <v>2661000</v>
      </c>
      <c r="E35" s="523">
        <f>D35-C35</f>
        <v>105000</v>
      </c>
      <c r="F35" s="490"/>
    </row>
    <row r="36" spans="1:6" ht="19.5" customHeight="1" x14ac:dyDescent="0.15">
      <c r="A36" s="606"/>
      <c r="B36" s="651"/>
      <c r="C36" s="610" t="s">
        <v>314</v>
      </c>
      <c r="D36" s="611"/>
      <c r="E36" s="612"/>
      <c r="F36" s="491"/>
    </row>
    <row r="37" spans="1:6" ht="19.5" customHeight="1" x14ac:dyDescent="0.15">
      <c r="A37" s="516"/>
      <c r="B37" s="642" t="s">
        <v>102</v>
      </c>
      <c r="C37" s="517">
        <f>세출예산!D45</f>
        <v>5850000</v>
      </c>
      <c r="D37" s="518">
        <f>세출예산!E45</f>
        <v>6860000</v>
      </c>
      <c r="E37" s="519">
        <f>D37-C37</f>
        <v>1010000</v>
      </c>
      <c r="F37" s="486"/>
    </row>
    <row r="38" spans="1:6" ht="19.5" customHeight="1" x14ac:dyDescent="0.15">
      <c r="A38" s="524"/>
      <c r="B38" s="656"/>
      <c r="C38" s="616" t="s">
        <v>316</v>
      </c>
      <c r="D38" s="617"/>
      <c r="E38" s="618"/>
      <c r="F38" s="476"/>
    </row>
    <row r="39" spans="1:6" ht="19.5" customHeight="1" thickBot="1" x14ac:dyDescent="0.2">
      <c r="A39" s="607" t="s">
        <v>87</v>
      </c>
      <c r="B39" s="658" t="s">
        <v>88</v>
      </c>
      <c r="C39" s="101">
        <f>세출예산!D64</f>
        <v>53260800</v>
      </c>
      <c r="D39" s="101">
        <f>세출예산!E64</f>
        <v>56680000</v>
      </c>
      <c r="E39" s="289">
        <f>D39-C39</f>
        <v>3419200</v>
      </c>
      <c r="F39" s="486"/>
    </row>
    <row r="40" spans="1:6" ht="19.5" customHeight="1" thickTop="1" x14ac:dyDescent="0.15">
      <c r="A40" s="657"/>
      <c r="B40" s="630"/>
      <c r="C40" s="659" t="s">
        <v>317</v>
      </c>
      <c r="D40" s="659"/>
      <c r="E40" s="660"/>
      <c r="F40" s="520"/>
    </row>
    <row r="41" spans="1:6" ht="19.5" customHeight="1" x14ac:dyDescent="0.15">
      <c r="A41" s="613" t="s">
        <v>56</v>
      </c>
      <c r="B41" s="631" t="s">
        <v>173</v>
      </c>
      <c r="C41" s="103">
        <f>세출예산!D103</f>
        <v>214640</v>
      </c>
      <c r="D41" s="103">
        <f>세출예산!E103</f>
        <v>3338300</v>
      </c>
      <c r="E41" s="294">
        <f>D41-C41</f>
        <v>3123660</v>
      </c>
      <c r="F41" s="486"/>
    </row>
    <row r="42" spans="1:6" ht="19.5" customHeight="1" thickBot="1" x14ac:dyDescent="0.2">
      <c r="A42" s="619"/>
      <c r="B42" s="652"/>
      <c r="C42" s="653" t="s">
        <v>315</v>
      </c>
      <c r="D42" s="654"/>
      <c r="E42" s="655"/>
      <c r="F42" s="473"/>
    </row>
    <row r="43" spans="1:6" ht="21" customHeight="1" x14ac:dyDescent="0.15">
      <c r="A43" s="99"/>
      <c r="B43" s="104"/>
      <c r="C43" s="105"/>
      <c r="D43" s="105"/>
      <c r="E43" s="105"/>
      <c r="F43" s="105"/>
    </row>
    <row r="44" spans="1:6" ht="21" customHeight="1" x14ac:dyDescent="0.15">
      <c r="A44" s="99"/>
      <c r="B44" s="104"/>
      <c r="C44" s="105"/>
      <c r="D44" s="105"/>
      <c r="E44" s="105"/>
      <c r="F44" s="105"/>
    </row>
    <row r="45" spans="1:6" ht="21" customHeight="1" x14ac:dyDescent="0.15">
      <c r="A45" s="11"/>
      <c r="B45" s="99"/>
      <c r="C45" s="99"/>
      <c r="D45" s="99"/>
      <c r="E45" s="99"/>
      <c r="F45" s="99"/>
    </row>
    <row r="46" spans="1:6" ht="21" customHeight="1" x14ac:dyDescent="0.15">
      <c r="B46" s="99"/>
      <c r="C46" s="99"/>
      <c r="D46" s="99"/>
      <c r="E46" s="99"/>
      <c r="F46" s="99"/>
    </row>
    <row r="47" spans="1:6" ht="21" customHeight="1" x14ac:dyDescent="0.15">
      <c r="B47" s="11"/>
    </row>
    <row r="48" spans="1:6" ht="21" customHeight="1" x14ac:dyDescent="0.15"/>
    <row r="49" spans="7:14" ht="21" customHeight="1" x14ac:dyDescent="0.15"/>
    <row r="50" spans="7:14" ht="21" customHeight="1" x14ac:dyDescent="0.15"/>
    <row r="51" spans="7:14" ht="21" customHeight="1" x14ac:dyDescent="0.15"/>
    <row r="52" spans="7:14" ht="21" customHeight="1" x14ac:dyDescent="0.15"/>
    <row r="53" spans="7:14" s="106" customFormat="1" ht="21" customHeight="1" x14ac:dyDescent="0.15">
      <c r="G53" s="99"/>
      <c r="H53" s="99"/>
      <c r="I53" s="99"/>
      <c r="J53" s="99"/>
      <c r="K53" s="99"/>
      <c r="L53" s="99"/>
      <c r="M53" s="99"/>
      <c r="N53" s="99"/>
    </row>
    <row r="54" spans="7:14" s="106" customFormat="1" ht="21" customHeight="1" x14ac:dyDescent="0.15">
      <c r="G54" s="99"/>
      <c r="H54" s="99"/>
      <c r="I54" s="99"/>
      <c r="J54" s="99"/>
      <c r="K54" s="99"/>
      <c r="L54" s="99"/>
      <c r="M54" s="99"/>
      <c r="N54" s="99"/>
    </row>
    <row r="72" spans="1:14" x14ac:dyDescent="0.15">
      <c r="A72" s="525" t="s">
        <v>17</v>
      </c>
      <c r="B72" s="525"/>
      <c r="C72" s="525"/>
      <c r="D72" s="135">
        <f>D73</f>
        <v>58451680</v>
      </c>
      <c r="E72" s="135" t="e">
        <f>E73</f>
        <v>#REF!</v>
      </c>
      <c r="F72" s="135"/>
      <c r="G72" s="193"/>
      <c r="H72" s="192"/>
      <c r="I72" s="192"/>
      <c r="J72" s="193"/>
      <c r="K72" s="192"/>
      <c r="L72" s="192"/>
      <c r="M72" s="194"/>
      <c r="N72" s="195"/>
    </row>
    <row r="73" spans="1:14" x14ac:dyDescent="0.15">
      <c r="A73" s="122"/>
      <c r="B73" s="526" t="s">
        <v>87</v>
      </c>
      <c r="C73" s="526"/>
      <c r="D73" s="124">
        <f>D74</f>
        <v>58451680</v>
      </c>
      <c r="E73" s="124" t="e">
        <f>E74</f>
        <v>#REF!</v>
      </c>
      <c r="F73" s="124"/>
      <c r="G73" s="197"/>
      <c r="H73" s="196"/>
      <c r="I73" s="196"/>
      <c r="J73" s="197"/>
      <c r="K73" s="196"/>
      <c r="L73" s="192"/>
      <c r="M73" s="194"/>
      <c r="N73" s="198"/>
    </row>
    <row r="74" spans="1:14" x14ac:dyDescent="0.15">
      <c r="A74" s="122"/>
      <c r="B74" s="123"/>
      <c r="C74" s="114" t="s">
        <v>88</v>
      </c>
      <c r="D74" s="115">
        <v>58451680</v>
      </c>
      <c r="E74" s="115" t="e">
        <f>N74</f>
        <v>#REF!</v>
      </c>
      <c r="F74" s="115"/>
      <c r="G74" s="166"/>
      <c r="H74" s="166"/>
      <c r="I74" s="166"/>
      <c r="J74" s="166"/>
      <c r="K74" s="166"/>
      <c r="L74" s="166"/>
      <c r="M74" s="174"/>
      <c r="N74" s="175" t="e">
        <f>SUM(N75+N80+N85+N93+N94+N97+N107+N111)</f>
        <v>#REF!</v>
      </c>
    </row>
    <row r="75" spans="1:14" x14ac:dyDescent="0.15">
      <c r="A75" s="122"/>
      <c r="B75" s="123"/>
      <c r="C75" s="114"/>
      <c r="D75" s="118"/>
      <c r="E75" s="199"/>
      <c r="F75" s="199"/>
      <c r="G75" s="166"/>
      <c r="H75" s="166"/>
      <c r="I75" s="166"/>
      <c r="J75" s="166"/>
      <c r="K75" s="166"/>
      <c r="L75" s="166"/>
      <c r="M75" s="174"/>
      <c r="N75" s="175" t="e">
        <f>N76+N77+N78+N79</f>
        <v>#REF!</v>
      </c>
    </row>
    <row r="76" spans="1:14" x14ac:dyDescent="0.15">
      <c r="A76" s="122"/>
      <c r="B76" s="123"/>
      <c r="C76" s="114"/>
      <c r="D76" s="118"/>
      <c r="E76" s="199"/>
      <c r="F76" s="199"/>
      <c r="G76" s="166" t="s">
        <v>5</v>
      </c>
      <c r="H76" s="166" t="s">
        <v>13</v>
      </c>
      <c r="I76" s="166">
        <v>0</v>
      </c>
      <c r="J76" s="166" t="s">
        <v>124</v>
      </c>
      <c r="K76" s="166"/>
      <c r="L76" s="166"/>
      <c r="M76" s="174"/>
      <c r="N76" s="175" t="e">
        <f>#REF!*I76</f>
        <v>#REF!</v>
      </c>
    </row>
    <row r="77" spans="1:14" x14ac:dyDescent="0.15">
      <c r="A77" s="122"/>
      <c r="B77" s="123"/>
      <c r="C77" s="114"/>
      <c r="D77" s="118"/>
      <c r="E77" s="199"/>
      <c r="F77" s="199"/>
      <c r="G77" s="166" t="s">
        <v>5</v>
      </c>
      <c r="H77" s="166" t="s">
        <v>13</v>
      </c>
      <c r="I77" s="166">
        <v>0</v>
      </c>
      <c r="J77" s="166" t="s">
        <v>124</v>
      </c>
      <c r="K77" s="166"/>
      <c r="L77" s="166"/>
      <c r="M77" s="174"/>
      <c r="N77" s="175" t="e">
        <f>#REF!*I77</f>
        <v>#REF!</v>
      </c>
    </row>
    <row r="78" spans="1:14" x14ac:dyDescent="0.15">
      <c r="A78" s="122"/>
      <c r="B78" s="123"/>
      <c r="C78" s="114"/>
      <c r="D78" s="118"/>
      <c r="E78" s="199"/>
      <c r="F78" s="199"/>
      <c r="G78" s="166" t="s">
        <v>5</v>
      </c>
      <c r="H78" s="166" t="s">
        <v>13</v>
      </c>
      <c r="I78" s="166">
        <v>0</v>
      </c>
      <c r="J78" s="166" t="s">
        <v>124</v>
      </c>
      <c r="K78" s="166"/>
      <c r="L78" s="166"/>
      <c r="M78" s="174"/>
      <c r="N78" s="175" t="e">
        <f>#REF!*I78</f>
        <v>#REF!</v>
      </c>
    </row>
    <row r="79" spans="1:14" x14ac:dyDescent="0.15">
      <c r="A79" s="122"/>
      <c r="B79" s="123"/>
      <c r="C79" s="114"/>
      <c r="D79" s="118"/>
      <c r="E79" s="199"/>
      <c r="F79" s="199"/>
      <c r="G79" s="166" t="s">
        <v>5</v>
      </c>
      <c r="H79" s="166" t="s">
        <v>13</v>
      </c>
      <c r="I79" s="166">
        <v>0</v>
      </c>
      <c r="J79" s="166" t="s">
        <v>108</v>
      </c>
      <c r="K79" s="166"/>
      <c r="L79" s="166"/>
      <c r="M79" s="174"/>
      <c r="N79" s="175" t="e">
        <f>#REF!*I79</f>
        <v>#REF!</v>
      </c>
    </row>
    <row r="80" spans="1:14" s="188" customFormat="1" x14ac:dyDescent="0.15">
      <c r="A80" s="176"/>
      <c r="B80" s="177"/>
      <c r="C80" s="178"/>
      <c r="D80" s="179"/>
      <c r="E80" s="200"/>
      <c r="F80" s="200"/>
      <c r="G80" s="201"/>
      <c r="H80" s="201"/>
      <c r="I80" s="201"/>
      <c r="J80" s="201"/>
      <c r="K80" s="201"/>
      <c r="L80" s="201"/>
      <c r="M80" s="202"/>
      <c r="N80" s="183" t="e">
        <f>SUM(N81:N84)</f>
        <v>#REF!</v>
      </c>
    </row>
    <row r="81" spans="1:14" s="188" customFormat="1" x14ac:dyDescent="0.15">
      <c r="A81" s="176"/>
      <c r="B81" s="177"/>
      <c r="C81" s="178"/>
      <c r="D81" s="179"/>
      <c r="E81" s="200"/>
      <c r="F81" s="200"/>
      <c r="G81" s="201" t="s">
        <v>5</v>
      </c>
      <c r="H81" s="201" t="s">
        <v>13</v>
      </c>
      <c r="I81" s="187">
        <v>12</v>
      </c>
      <c r="J81" s="187" t="s">
        <v>108</v>
      </c>
      <c r="K81" s="201" t="s">
        <v>13</v>
      </c>
      <c r="L81" s="201">
        <v>12</v>
      </c>
      <c r="M81" s="202" t="s">
        <v>175</v>
      </c>
      <c r="N81" s="183" t="e">
        <f>#REF!*I81*L81</f>
        <v>#REF!</v>
      </c>
    </row>
    <row r="82" spans="1:14" s="188" customFormat="1" x14ac:dyDescent="0.15">
      <c r="A82" s="176"/>
      <c r="B82" s="177"/>
      <c r="C82" s="178"/>
      <c r="D82" s="179"/>
      <c r="E82" s="200"/>
      <c r="F82" s="200"/>
      <c r="G82" s="201" t="s">
        <v>5</v>
      </c>
      <c r="H82" s="201" t="s">
        <v>13</v>
      </c>
      <c r="I82" s="201">
        <v>40</v>
      </c>
      <c r="J82" s="202" t="s">
        <v>98</v>
      </c>
      <c r="K82" s="201" t="s">
        <v>13</v>
      </c>
      <c r="L82" s="201">
        <v>57</v>
      </c>
      <c r="M82" s="202" t="s">
        <v>108</v>
      </c>
      <c r="N82" s="183" t="e">
        <f>#REF!*I82*L82</f>
        <v>#REF!</v>
      </c>
    </row>
    <row r="83" spans="1:14" s="188" customFormat="1" x14ac:dyDescent="0.15">
      <c r="A83" s="176"/>
      <c r="B83" s="177"/>
      <c r="C83" s="178"/>
      <c r="D83" s="179"/>
      <c r="E83" s="200"/>
      <c r="F83" s="200"/>
      <c r="G83" s="201" t="s">
        <v>5</v>
      </c>
      <c r="H83" s="201" t="s">
        <v>13</v>
      </c>
      <c r="I83" s="201">
        <v>2</v>
      </c>
      <c r="J83" s="202" t="s">
        <v>98</v>
      </c>
      <c r="K83" s="201"/>
      <c r="L83" s="201"/>
      <c r="M83" s="202"/>
      <c r="N83" s="183" t="e">
        <f>#REF!*I83</f>
        <v>#REF!</v>
      </c>
    </row>
    <row r="84" spans="1:14" s="188" customFormat="1" x14ac:dyDescent="0.15">
      <c r="A84" s="176"/>
      <c r="B84" s="177"/>
      <c r="C84" s="178"/>
      <c r="D84" s="179"/>
      <c r="E84" s="200"/>
      <c r="F84" s="200"/>
      <c r="G84" s="201" t="s">
        <v>100</v>
      </c>
      <c r="H84" s="201" t="s">
        <v>144</v>
      </c>
      <c r="I84" s="201">
        <v>6</v>
      </c>
      <c r="J84" s="201" t="s">
        <v>175</v>
      </c>
      <c r="K84" s="201" t="s">
        <v>144</v>
      </c>
      <c r="L84" s="201">
        <v>20</v>
      </c>
      <c r="M84" s="202" t="s">
        <v>108</v>
      </c>
      <c r="N84" s="183" t="e">
        <f>#REF!*I84*L84</f>
        <v>#REF!</v>
      </c>
    </row>
    <row r="85" spans="1:14" x14ac:dyDescent="0.15">
      <c r="A85" s="122"/>
      <c r="B85" s="123"/>
      <c r="C85" s="114"/>
      <c r="D85" s="118"/>
      <c r="E85" s="203"/>
      <c r="F85" s="203"/>
      <c r="G85" s="166"/>
      <c r="H85" s="166"/>
      <c r="I85" s="166"/>
      <c r="J85" s="166"/>
      <c r="K85" s="166"/>
      <c r="L85" s="166"/>
      <c r="M85" s="174"/>
      <c r="N85" s="175" t="e">
        <f>SUM(N86:N91)</f>
        <v>#REF!</v>
      </c>
    </row>
    <row r="86" spans="1:14" x14ac:dyDescent="0.15">
      <c r="A86" s="176"/>
      <c r="B86" s="177"/>
      <c r="C86" s="178"/>
      <c r="D86" s="179"/>
      <c r="E86" s="179"/>
      <c r="F86" s="179"/>
      <c r="G86" s="201" t="s">
        <v>5</v>
      </c>
      <c r="H86" s="201" t="s">
        <v>13</v>
      </c>
      <c r="I86" s="201">
        <v>1</v>
      </c>
      <c r="J86" s="201" t="s">
        <v>122</v>
      </c>
      <c r="K86" s="201" t="s">
        <v>144</v>
      </c>
      <c r="L86" s="201">
        <v>12</v>
      </c>
      <c r="M86" s="202" t="s">
        <v>124</v>
      </c>
      <c r="N86" s="183" t="e">
        <f>#REF!*I86*L86</f>
        <v>#REF!</v>
      </c>
    </row>
    <row r="87" spans="1:14" x14ac:dyDescent="0.15">
      <c r="A87" s="122"/>
      <c r="B87" s="123"/>
      <c r="C87" s="114"/>
      <c r="D87" s="118"/>
      <c r="E87" s="118"/>
      <c r="F87" s="118"/>
      <c r="G87" s="166" t="s">
        <v>5</v>
      </c>
      <c r="H87" s="166" t="s">
        <v>13</v>
      </c>
      <c r="I87" s="166">
        <v>0</v>
      </c>
      <c r="J87" s="166" t="s">
        <v>122</v>
      </c>
      <c r="K87" s="166" t="s">
        <v>144</v>
      </c>
      <c r="L87" s="166">
        <v>0</v>
      </c>
      <c r="M87" s="174" t="s">
        <v>124</v>
      </c>
      <c r="N87" s="175" t="e">
        <f>#REF!*I87*L87</f>
        <v>#REF!</v>
      </c>
    </row>
    <row r="88" spans="1:14" x14ac:dyDescent="0.15">
      <c r="A88" s="122"/>
      <c r="B88" s="123"/>
      <c r="C88" s="114"/>
      <c r="D88" s="118"/>
      <c r="E88" s="118"/>
      <c r="F88" s="118"/>
      <c r="G88" s="166" t="s">
        <v>5</v>
      </c>
      <c r="H88" s="166" t="s">
        <v>13</v>
      </c>
      <c r="I88" s="166">
        <v>0</v>
      </c>
      <c r="J88" s="166" t="s">
        <v>108</v>
      </c>
      <c r="K88" s="166" t="s">
        <v>13</v>
      </c>
      <c r="L88" s="166">
        <v>0</v>
      </c>
      <c r="M88" s="174" t="s">
        <v>175</v>
      </c>
      <c r="N88" s="175" t="e">
        <f>#REF!*I88*L88</f>
        <v>#REF!</v>
      </c>
    </row>
    <row r="89" spans="1:14" x14ac:dyDescent="0.15">
      <c r="A89" s="122"/>
      <c r="B89" s="123"/>
      <c r="C89" s="114"/>
      <c r="D89" s="118"/>
      <c r="E89" s="118"/>
      <c r="F89" s="118"/>
      <c r="G89" s="166" t="s">
        <v>100</v>
      </c>
      <c r="H89" s="166" t="s">
        <v>144</v>
      </c>
      <c r="I89" s="166">
        <v>0</v>
      </c>
      <c r="J89" s="166" t="s">
        <v>122</v>
      </c>
      <c r="K89" s="166" t="s">
        <v>13</v>
      </c>
      <c r="L89" s="166">
        <v>0</v>
      </c>
      <c r="M89" s="174" t="s">
        <v>124</v>
      </c>
      <c r="N89" s="175" t="e">
        <f>#REF!*I89*L89</f>
        <v>#REF!</v>
      </c>
    </row>
    <row r="90" spans="1:14" x14ac:dyDescent="0.15">
      <c r="A90" s="122"/>
      <c r="B90" s="123"/>
      <c r="C90" s="114"/>
      <c r="D90" s="118"/>
      <c r="E90" s="199"/>
      <c r="F90" s="199"/>
      <c r="G90" s="166" t="s">
        <v>5</v>
      </c>
      <c r="H90" s="166" t="s">
        <v>144</v>
      </c>
      <c r="I90" s="166">
        <v>0</v>
      </c>
      <c r="J90" s="166" t="s">
        <v>122</v>
      </c>
      <c r="K90" s="166" t="s">
        <v>13</v>
      </c>
      <c r="L90" s="166">
        <v>0</v>
      </c>
      <c r="M90" s="174" t="s">
        <v>124</v>
      </c>
      <c r="N90" s="175" t="e">
        <f>#REF!*I90*L90</f>
        <v>#REF!</v>
      </c>
    </row>
    <row r="91" spans="1:14" x14ac:dyDescent="0.15">
      <c r="A91" s="176"/>
      <c r="B91" s="177"/>
      <c r="C91" s="178"/>
      <c r="D91" s="179"/>
      <c r="E91" s="205"/>
      <c r="F91" s="205"/>
      <c r="G91" s="201" t="s">
        <v>5</v>
      </c>
      <c r="H91" s="201" t="s">
        <v>13</v>
      </c>
      <c r="I91" s="201">
        <v>1</v>
      </c>
      <c r="J91" s="201" t="s">
        <v>122</v>
      </c>
      <c r="K91" s="201" t="s">
        <v>13</v>
      </c>
      <c r="L91" s="201">
        <v>12</v>
      </c>
      <c r="M91" s="202" t="s">
        <v>175</v>
      </c>
      <c r="N91" s="183" t="e">
        <f>#REF!*I91*L91</f>
        <v>#REF!</v>
      </c>
    </row>
    <row r="92" spans="1:14" x14ac:dyDescent="0.15">
      <c r="A92" s="122"/>
      <c r="B92" s="123"/>
      <c r="C92" s="114"/>
      <c r="D92" s="118"/>
      <c r="E92" s="199"/>
      <c r="F92" s="199"/>
      <c r="G92" s="166"/>
      <c r="H92" s="166"/>
      <c r="I92" s="166"/>
      <c r="J92" s="166"/>
      <c r="K92" s="166"/>
      <c r="L92" s="166"/>
      <c r="M92" s="174"/>
      <c r="N92" s="175"/>
    </row>
    <row r="93" spans="1:14" x14ac:dyDescent="0.15">
      <c r="A93" s="122"/>
      <c r="B93" s="123"/>
      <c r="C93" s="114"/>
      <c r="D93" s="118"/>
      <c r="E93" s="199"/>
      <c r="F93" s="199"/>
      <c r="G93" s="166" t="s">
        <v>100</v>
      </c>
      <c r="H93" s="166" t="s">
        <v>144</v>
      </c>
      <c r="I93" s="166">
        <v>10</v>
      </c>
      <c r="J93" s="166" t="s">
        <v>98</v>
      </c>
      <c r="K93" s="166" t="s">
        <v>13</v>
      </c>
      <c r="L93" s="166"/>
      <c r="M93" s="174"/>
      <c r="N93" s="175" t="e">
        <f>#REF!*I93</f>
        <v>#REF!</v>
      </c>
    </row>
    <row r="94" spans="1:14" x14ac:dyDescent="0.15">
      <c r="A94" s="122"/>
      <c r="B94" s="131"/>
      <c r="C94" s="114"/>
      <c r="D94" s="118"/>
      <c r="E94" s="118"/>
      <c r="F94" s="118"/>
      <c r="G94" s="166"/>
      <c r="H94" s="166"/>
      <c r="I94" s="166"/>
      <c r="J94" s="166"/>
      <c r="K94" s="166"/>
      <c r="L94" s="166"/>
      <c r="M94" s="174"/>
      <c r="N94" s="175" t="e">
        <f>N95+N96</f>
        <v>#REF!</v>
      </c>
    </row>
    <row r="95" spans="1:14" x14ac:dyDescent="0.15">
      <c r="A95" s="122"/>
      <c r="B95" s="123"/>
      <c r="C95" s="114"/>
      <c r="D95" s="118"/>
      <c r="E95" s="199"/>
      <c r="F95" s="199"/>
      <c r="G95" s="166" t="s">
        <v>5</v>
      </c>
      <c r="H95" s="166" t="s">
        <v>13</v>
      </c>
      <c r="I95" s="166">
        <v>0</v>
      </c>
      <c r="J95" s="166" t="s">
        <v>108</v>
      </c>
      <c r="K95" s="166" t="s">
        <v>13</v>
      </c>
      <c r="L95" s="166">
        <v>0</v>
      </c>
      <c r="M95" s="174" t="s">
        <v>98</v>
      </c>
      <c r="N95" s="175" t="e">
        <f>#REF!*I95*L95</f>
        <v>#REF!</v>
      </c>
    </row>
    <row r="96" spans="1:14" x14ac:dyDescent="0.15">
      <c r="A96" s="122"/>
      <c r="B96" s="123"/>
      <c r="C96" s="114"/>
      <c r="D96" s="118"/>
      <c r="E96" s="199"/>
      <c r="F96" s="199"/>
      <c r="G96" s="166" t="s">
        <v>5</v>
      </c>
      <c r="H96" s="166" t="s">
        <v>13</v>
      </c>
      <c r="I96" s="166">
        <v>10</v>
      </c>
      <c r="J96" s="166" t="s">
        <v>108</v>
      </c>
      <c r="K96" s="166" t="s">
        <v>13</v>
      </c>
      <c r="L96" s="166">
        <v>4</v>
      </c>
      <c r="M96" s="174" t="s">
        <v>98</v>
      </c>
      <c r="N96" s="175" t="e">
        <f>#REF!*I96*L96</f>
        <v>#REF!</v>
      </c>
    </row>
    <row r="97" spans="1:14" x14ac:dyDescent="0.15">
      <c r="A97" s="122"/>
      <c r="B97" s="123"/>
      <c r="C97" s="114"/>
      <c r="D97" s="118"/>
      <c r="E97" s="203"/>
      <c r="F97" s="203"/>
      <c r="G97" s="166"/>
      <c r="H97" s="166"/>
      <c r="I97" s="166"/>
      <c r="J97" s="166"/>
      <c r="K97" s="166"/>
      <c r="L97" s="166"/>
      <c r="M97" s="174"/>
      <c r="N97" s="175" t="e">
        <f>N98+N99+N100+N101+N102+N103</f>
        <v>#REF!</v>
      </c>
    </row>
    <row r="98" spans="1:14" x14ac:dyDescent="0.15">
      <c r="A98" s="122"/>
      <c r="B98" s="123"/>
      <c r="C98" s="114"/>
      <c r="D98" s="118"/>
      <c r="E98" s="203"/>
      <c r="F98" s="203"/>
      <c r="G98" s="166" t="s">
        <v>100</v>
      </c>
      <c r="H98" s="166" t="s">
        <v>13</v>
      </c>
      <c r="I98" s="166">
        <v>2</v>
      </c>
      <c r="J98" s="166" t="s">
        <v>98</v>
      </c>
      <c r="K98" s="166"/>
      <c r="L98" s="166"/>
      <c r="M98" s="174"/>
      <c r="N98" s="175" t="e">
        <f>#REF!*I98</f>
        <v>#REF!</v>
      </c>
    </row>
    <row r="99" spans="1:14" x14ac:dyDescent="0.15">
      <c r="A99" s="122"/>
      <c r="B99" s="123"/>
      <c r="C99" s="114"/>
      <c r="D99" s="118"/>
      <c r="E99" s="203"/>
      <c r="F99" s="203"/>
      <c r="G99" s="166" t="s">
        <v>100</v>
      </c>
      <c r="H99" s="166" t="s">
        <v>13</v>
      </c>
      <c r="I99" s="166">
        <v>2</v>
      </c>
      <c r="J99" s="166" t="s">
        <v>98</v>
      </c>
      <c r="K99" s="166"/>
      <c r="L99" s="166"/>
      <c r="M99" s="174"/>
      <c r="N99" s="175" t="e">
        <f>#REF!*I99</f>
        <v>#REF!</v>
      </c>
    </row>
    <row r="100" spans="1:14" x14ac:dyDescent="0.15">
      <c r="A100" s="122"/>
      <c r="B100" s="123"/>
      <c r="C100" s="114"/>
      <c r="D100" s="118"/>
      <c r="E100" s="118"/>
      <c r="F100" s="118"/>
      <c r="G100" s="166" t="s">
        <v>100</v>
      </c>
      <c r="H100" s="166" t="s">
        <v>13</v>
      </c>
      <c r="I100" s="166">
        <v>2</v>
      </c>
      <c r="J100" s="166" t="s">
        <v>98</v>
      </c>
      <c r="K100" s="166"/>
      <c r="L100" s="166"/>
      <c r="M100" s="174"/>
      <c r="N100" s="175" t="e">
        <f>#REF!*I100</f>
        <v>#REF!</v>
      </c>
    </row>
    <row r="101" spans="1:14" x14ac:dyDescent="0.15">
      <c r="A101" s="122"/>
      <c r="B101" s="123"/>
      <c r="C101" s="114"/>
      <c r="D101" s="118"/>
      <c r="E101" s="118"/>
      <c r="F101" s="118"/>
      <c r="G101" s="166" t="s">
        <v>100</v>
      </c>
      <c r="H101" s="166" t="s">
        <v>144</v>
      </c>
      <c r="I101" s="166">
        <v>12</v>
      </c>
      <c r="J101" s="166" t="s">
        <v>96</v>
      </c>
      <c r="K101" s="166"/>
      <c r="L101" s="166"/>
      <c r="M101" s="174"/>
      <c r="N101" s="175" t="e">
        <f>#REF!*I101</f>
        <v>#REF!</v>
      </c>
    </row>
    <row r="102" spans="1:14" x14ac:dyDescent="0.15">
      <c r="A102" s="122"/>
      <c r="B102" s="173"/>
      <c r="C102" s="114"/>
      <c r="D102" s="118"/>
      <c r="E102" s="118"/>
      <c r="F102" s="118"/>
      <c r="G102" s="166" t="s">
        <v>100</v>
      </c>
      <c r="H102" s="166" t="s">
        <v>144</v>
      </c>
      <c r="I102" s="166">
        <v>0</v>
      </c>
      <c r="J102" s="166" t="s">
        <v>98</v>
      </c>
      <c r="K102" s="166"/>
      <c r="L102" s="166"/>
      <c r="M102" s="174"/>
      <c r="N102" s="175" t="e">
        <f>#REF!*I102</f>
        <v>#REF!</v>
      </c>
    </row>
    <row r="103" spans="1:14" x14ac:dyDescent="0.15">
      <c r="A103" s="122"/>
      <c r="B103" s="173"/>
      <c r="C103" s="114"/>
      <c r="D103" s="118"/>
      <c r="E103" s="118"/>
      <c r="F103" s="118"/>
      <c r="G103" s="166"/>
      <c r="H103" s="166"/>
      <c r="I103" s="166"/>
      <c r="J103" s="166"/>
      <c r="K103" s="166"/>
      <c r="L103" s="166"/>
      <c r="M103" s="174"/>
      <c r="N103" s="175" t="e">
        <f>N104</f>
        <v>#REF!</v>
      </c>
    </row>
    <row r="104" spans="1:14" x14ac:dyDescent="0.15">
      <c r="A104" s="122"/>
      <c r="B104" s="173"/>
      <c r="C104" s="114"/>
      <c r="D104" s="118"/>
      <c r="E104" s="118"/>
      <c r="F104" s="118"/>
      <c r="G104" s="166" t="s">
        <v>100</v>
      </c>
      <c r="H104" s="166" t="s">
        <v>13</v>
      </c>
      <c r="I104" s="166">
        <v>5</v>
      </c>
      <c r="J104" s="166" t="s">
        <v>98</v>
      </c>
      <c r="K104" s="166"/>
      <c r="L104" s="166"/>
      <c r="M104" s="174"/>
      <c r="N104" s="175" t="e">
        <f>#REF!*I104</f>
        <v>#REF!</v>
      </c>
    </row>
    <row r="105" spans="1:14" x14ac:dyDescent="0.15">
      <c r="A105" s="122"/>
      <c r="B105" s="173"/>
      <c r="C105" s="114"/>
      <c r="D105" s="118"/>
      <c r="E105" s="118"/>
      <c r="F105" s="118"/>
      <c r="G105" s="166"/>
      <c r="H105" s="166"/>
      <c r="I105" s="166"/>
      <c r="J105" s="166"/>
      <c r="K105" s="166"/>
      <c r="L105" s="166"/>
      <c r="M105" s="174"/>
      <c r="N105" s="175" t="e">
        <f>N106+N107</f>
        <v>#REF!</v>
      </c>
    </row>
    <row r="106" spans="1:14" x14ac:dyDescent="0.15">
      <c r="A106" s="122"/>
      <c r="B106" s="173"/>
      <c r="C106" s="114"/>
      <c r="D106" s="118"/>
      <c r="E106" s="118"/>
      <c r="F106" s="118"/>
      <c r="G106" s="166" t="s">
        <v>5</v>
      </c>
      <c r="H106" s="166" t="s">
        <v>13</v>
      </c>
      <c r="I106" s="166">
        <v>1</v>
      </c>
      <c r="J106" s="166" t="s">
        <v>98</v>
      </c>
      <c r="K106" s="166"/>
      <c r="L106" s="166"/>
      <c r="M106" s="174"/>
      <c r="N106" s="175" t="e">
        <f>#REF!*I106</f>
        <v>#REF!</v>
      </c>
    </row>
    <row r="107" spans="1:14" x14ac:dyDescent="0.15">
      <c r="A107" s="122"/>
      <c r="B107" s="173"/>
      <c r="C107" s="114"/>
      <c r="D107" s="118"/>
      <c r="E107" s="118"/>
      <c r="F107" s="118"/>
      <c r="G107" s="166" t="s">
        <v>5</v>
      </c>
      <c r="H107" s="166" t="s">
        <v>13</v>
      </c>
      <c r="I107" s="166">
        <v>1</v>
      </c>
      <c r="J107" s="166" t="s">
        <v>98</v>
      </c>
      <c r="K107" s="166"/>
      <c r="L107" s="166"/>
      <c r="M107" s="174"/>
      <c r="N107" s="175" t="e">
        <f>#REF!*I107</f>
        <v>#REF!</v>
      </c>
    </row>
    <row r="108" spans="1:14" x14ac:dyDescent="0.15">
      <c r="A108" s="122"/>
      <c r="B108" s="173"/>
      <c r="C108" s="114"/>
      <c r="D108" s="118"/>
      <c r="E108" s="203"/>
      <c r="F108" s="203"/>
      <c r="G108" s="167" t="s">
        <v>5</v>
      </c>
      <c r="H108" s="166" t="s">
        <v>13</v>
      </c>
      <c r="I108" s="166"/>
      <c r="J108" s="167"/>
      <c r="K108" s="166"/>
      <c r="L108" s="166">
        <v>2</v>
      </c>
      <c r="M108" s="168" t="s">
        <v>14</v>
      </c>
      <c r="N108" s="169" t="e">
        <f>#REF!*L108</f>
        <v>#REF!</v>
      </c>
    </row>
    <row r="109" spans="1:14" x14ac:dyDescent="0.15">
      <c r="A109" s="122"/>
      <c r="B109" s="173"/>
      <c r="C109" s="114"/>
      <c r="D109" s="118"/>
      <c r="E109" s="203"/>
      <c r="F109" s="203"/>
      <c r="G109" s="167" t="s">
        <v>5</v>
      </c>
      <c r="H109" s="166" t="s">
        <v>13</v>
      </c>
      <c r="I109" s="166"/>
      <c r="J109" s="167"/>
      <c r="K109" s="166"/>
      <c r="L109" s="166">
        <v>2</v>
      </c>
      <c r="M109" s="168" t="s">
        <v>14</v>
      </c>
      <c r="N109" s="169" t="e">
        <f>#REF!*L109</f>
        <v>#REF!</v>
      </c>
    </row>
    <row r="110" spans="1:14" x14ac:dyDescent="0.15">
      <c r="A110" s="122"/>
      <c r="B110" s="123"/>
      <c r="C110" s="114"/>
      <c r="D110" s="118"/>
      <c r="E110" s="203"/>
      <c r="F110" s="203"/>
      <c r="G110" s="167" t="s">
        <v>5</v>
      </c>
      <c r="H110" s="166" t="s">
        <v>13</v>
      </c>
      <c r="I110" s="166"/>
      <c r="J110" s="167"/>
      <c r="K110" s="166"/>
      <c r="L110" s="166">
        <v>0</v>
      </c>
      <c r="M110" s="168" t="s">
        <v>98</v>
      </c>
      <c r="N110" s="169" t="e">
        <f>#REF!*L110</f>
        <v>#REF!</v>
      </c>
    </row>
    <row r="111" spans="1:14" x14ac:dyDescent="0.15">
      <c r="A111" s="126"/>
      <c r="B111" s="157"/>
      <c r="C111" s="133"/>
      <c r="D111" s="127"/>
      <c r="E111" s="127"/>
      <c r="F111" s="127"/>
      <c r="G111" s="209"/>
      <c r="H111" s="208"/>
      <c r="I111" s="208"/>
      <c r="J111" s="209"/>
      <c r="K111" s="208"/>
      <c r="L111" s="208"/>
      <c r="M111" s="210"/>
      <c r="N111" s="211" t="e">
        <f>N112</f>
        <v>#REF!</v>
      </c>
    </row>
    <row r="112" spans="1:14" x14ac:dyDescent="0.15">
      <c r="A112" s="160"/>
      <c r="B112" s="161"/>
      <c r="C112" s="162"/>
      <c r="D112" s="163"/>
      <c r="E112" s="163"/>
      <c r="F112" s="163"/>
      <c r="G112" s="214" t="s">
        <v>5</v>
      </c>
      <c r="H112" s="213" t="s">
        <v>13</v>
      </c>
      <c r="I112" s="213"/>
      <c r="J112" s="214"/>
      <c r="K112" s="213"/>
      <c r="L112" s="213">
        <v>6</v>
      </c>
      <c r="M112" s="215" t="s">
        <v>98</v>
      </c>
      <c r="N112" s="216" t="e">
        <f>#REF!*L112</f>
        <v>#REF!</v>
      </c>
    </row>
  </sheetData>
  <mergeCells count="53">
    <mergeCell ref="A72:C72"/>
    <mergeCell ref="B73:C73"/>
    <mergeCell ref="B35:B36"/>
    <mergeCell ref="A41:A42"/>
    <mergeCell ref="B41:B42"/>
    <mergeCell ref="C42:E42"/>
    <mergeCell ref="B37:B38"/>
    <mergeCell ref="C38:E38"/>
    <mergeCell ref="A39:A40"/>
    <mergeCell ref="B39:B40"/>
    <mergeCell ref="C40:E40"/>
    <mergeCell ref="B33:B34"/>
    <mergeCell ref="C34:E34"/>
    <mergeCell ref="C36:E36"/>
    <mergeCell ref="B31:B32"/>
    <mergeCell ref="C32:E32"/>
    <mergeCell ref="A23:A30"/>
    <mergeCell ref="B23:B24"/>
    <mergeCell ref="C24:E24"/>
    <mergeCell ref="B29:B30"/>
    <mergeCell ref="C30:E30"/>
    <mergeCell ref="A33:A34"/>
    <mergeCell ref="A35:A36"/>
    <mergeCell ref="A1:E1"/>
    <mergeCell ref="A5:A6"/>
    <mergeCell ref="B5:B6"/>
    <mergeCell ref="E5:E6"/>
    <mergeCell ref="A7:A8"/>
    <mergeCell ref="B7:B8"/>
    <mergeCell ref="C8:E8"/>
    <mergeCell ref="A9:A12"/>
    <mergeCell ref="B9:B10"/>
    <mergeCell ref="C10:E10"/>
    <mergeCell ref="B11:B12"/>
    <mergeCell ref="C12:E12"/>
    <mergeCell ref="A17:A18"/>
    <mergeCell ref="B17:B18"/>
    <mergeCell ref="A13:A14"/>
    <mergeCell ref="B13:B14"/>
    <mergeCell ref="C14:E14"/>
    <mergeCell ref="A31:A32"/>
    <mergeCell ref="B25:B26"/>
    <mergeCell ref="C26:E26"/>
    <mergeCell ref="C18:E18"/>
    <mergeCell ref="A15:A16"/>
    <mergeCell ref="B15:B16"/>
    <mergeCell ref="C16:E16"/>
    <mergeCell ref="B27:B28"/>
    <mergeCell ref="C28:E28"/>
    <mergeCell ref="A19:E19"/>
    <mergeCell ref="A21:A22"/>
    <mergeCell ref="B21:B22"/>
    <mergeCell ref="E21:E22"/>
  </mergeCells>
  <phoneticPr fontId="19" type="noConversion"/>
  <pageMargins left="0.78740157480314965" right="0.74803149606299213" top="1.1811023622047245" bottom="0.78740157480314965" header="0.51181102362204722" footer="0.51181102362204722"/>
  <pageSetup paperSize="9" firstPageNumber="185" fitToHeight="0" orientation="portrait" useFirstPageNumber="1" r:id="rId1"/>
  <headerFooter>
    <oddFooter xml:space="preserve">&amp;R참좋은재가노인돌봄센터(2022.02.14)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11</vt:i4>
      </vt:variant>
    </vt:vector>
  </HeadingPairs>
  <TitlesOfParts>
    <vt:vector size="17" baseType="lpstr">
      <vt:lpstr>표지</vt:lpstr>
      <vt:lpstr>예산총칙</vt:lpstr>
      <vt:lpstr>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예산총괄!Consolidate_Area</vt:lpstr>
      <vt:lpstr>표지!Consolidate_Area</vt:lpstr>
      <vt:lpstr>세입예산!Print_Area</vt:lpstr>
      <vt:lpstr>세출예산!Print_Area</vt:lpstr>
      <vt:lpstr>예산증감내용!Print_Area</vt:lpstr>
      <vt:lpstr>예산총괄!Print_Area</vt:lpstr>
      <vt:lpstr>예산총칙!Print_Area</vt:lpstr>
      <vt:lpstr>표지!Print_Area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50</cp:revision>
  <cp:lastPrinted>2022-02-11T02:35:15Z</cp:lastPrinted>
  <dcterms:created xsi:type="dcterms:W3CDTF">2016-12-07T07:13:09Z</dcterms:created>
  <dcterms:modified xsi:type="dcterms:W3CDTF">2022-02-11T08:04:58Z</dcterms:modified>
</cp:coreProperties>
</file>