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9615" yWindow="-165" windowWidth="19290" windowHeight="12525" firstSheet="4" activeTab="9"/>
  </bookViews>
  <sheets>
    <sheet name="표지 " sheetId="14" state="hidden" r:id="rId1"/>
    <sheet name="재가일반사업(15년결산)" sheetId="18" r:id="rId2"/>
    <sheet name="식사배달사업(15년결산)" sheetId="19" r:id="rId3"/>
    <sheet name="방문요양사업(15년결산)" sheetId="20" r:id="rId4"/>
    <sheet name="노인돌봄사업(15년결산)" sheetId="21" r:id="rId5"/>
    <sheet name="특별회계(15년결산)" sheetId="22" r:id="rId6"/>
    <sheet name="재가일반사업(1차추경)" sheetId="15" r:id="rId7"/>
    <sheet name="식사배달사업(1차추경)" sheetId="13" r:id="rId8"/>
    <sheet name="방문요양사업(1차추경)" sheetId="16" r:id="rId9"/>
    <sheet name="노인돌봄사업(1차추경)" sheetId="17" r:id="rId10"/>
    <sheet name="세입" sheetId="8" state="hidden" r:id="rId11"/>
    <sheet name="세출" sheetId="9" state="hidden" r:id="rId12"/>
    <sheet name="변경사유서" sheetId="11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xlnm.Print_Area" localSheetId="12">변경사유서!$A$1:$G$19</definedName>
    <definedName name="_xlnm.Print_Area" localSheetId="10">세입!$B$2:$U$26</definedName>
    <definedName name="_xlnm.Print_Area" localSheetId="11">세출!$B$2:$U$20</definedName>
    <definedName name="_xlnm.Print_Area" localSheetId="7">'식사배달사업(1차추경)'!$A$1:$E$25</definedName>
    <definedName name="_xlnm.Print_Area" localSheetId="6">'재가일반사업(1차추경)'!$A$1:$E$33</definedName>
    <definedName name="_xlnm.Print_Area" localSheetId="0">'표지 '!$A$1:$D$17</definedName>
    <definedName name="_xlnm.Print_Titles" localSheetId="11">세출!$5:$6</definedName>
  </definedNames>
  <calcPr calcId="152511"/>
</workbook>
</file>

<file path=xl/calcChain.xml><?xml version="1.0" encoding="utf-8"?>
<calcChain xmlns="http://schemas.openxmlformats.org/spreadsheetml/2006/main">
  <c r="E16" i="22" l="1"/>
  <c r="D15" i="22"/>
  <c r="E15" i="22" s="1"/>
  <c r="C15" i="22"/>
  <c r="E10" i="22"/>
  <c r="E9" i="22"/>
  <c r="E8" i="22"/>
  <c r="E7" i="22"/>
  <c r="E6" i="22"/>
  <c r="D6" i="22"/>
  <c r="C6" i="22"/>
  <c r="E20" i="21" l="1"/>
  <c r="D19" i="21"/>
  <c r="E19" i="21" s="1"/>
  <c r="C19" i="21"/>
  <c r="D18" i="21"/>
  <c r="E18" i="21" s="1"/>
  <c r="C18" i="21"/>
  <c r="E17" i="21"/>
  <c r="D17" i="21"/>
  <c r="C17" i="21"/>
  <c r="D16" i="21"/>
  <c r="D14" i="21" s="1"/>
  <c r="C16" i="21"/>
  <c r="D15" i="21"/>
  <c r="E15" i="21" s="1"/>
  <c r="C15" i="21"/>
  <c r="C14" i="21" s="1"/>
  <c r="E9" i="21"/>
  <c r="D9" i="21"/>
  <c r="C9" i="21"/>
  <c r="D8" i="21"/>
  <c r="D6" i="21" s="1"/>
  <c r="C8" i="21"/>
  <c r="D7" i="21"/>
  <c r="C7" i="21"/>
  <c r="E7" i="21" s="1"/>
  <c r="E14" i="21" l="1"/>
  <c r="C6" i="21"/>
  <c r="E6" i="21" s="1"/>
  <c r="E8" i="21"/>
  <c r="E16" i="21"/>
  <c r="E30" i="20"/>
  <c r="D29" i="20"/>
  <c r="E29" i="20" s="1"/>
  <c r="C29" i="20"/>
  <c r="D28" i="20"/>
  <c r="E28" i="20" s="1"/>
  <c r="C28" i="20"/>
  <c r="E27" i="20"/>
  <c r="D27" i="20"/>
  <c r="C27" i="20"/>
  <c r="D26" i="20"/>
  <c r="E26" i="20" s="1"/>
  <c r="C26" i="20"/>
  <c r="D25" i="20"/>
  <c r="E25" i="20" s="1"/>
  <c r="C25" i="20"/>
  <c r="D24" i="20"/>
  <c r="C24" i="20"/>
  <c r="E24" i="20" s="1"/>
  <c r="E23" i="20"/>
  <c r="D23" i="20"/>
  <c r="C23" i="20"/>
  <c r="D22" i="20"/>
  <c r="D16" i="20" s="1"/>
  <c r="E16" i="20" s="1"/>
  <c r="C22" i="20"/>
  <c r="D21" i="20"/>
  <c r="E21" i="20" s="1"/>
  <c r="C21" i="20"/>
  <c r="C16" i="20" s="1"/>
  <c r="E20" i="20"/>
  <c r="E19" i="20"/>
  <c r="E18" i="20"/>
  <c r="E17" i="20"/>
  <c r="E11" i="20"/>
  <c r="E10" i="20"/>
  <c r="E9" i="20"/>
  <c r="E8" i="20"/>
  <c r="E7" i="20"/>
  <c r="D6" i="20"/>
  <c r="E6" i="20" s="1"/>
  <c r="C6" i="20"/>
  <c r="E22" i="20" l="1"/>
  <c r="E20" i="19" l="1"/>
  <c r="E19" i="19"/>
  <c r="E18" i="19"/>
  <c r="E17" i="19"/>
  <c r="D16" i="19"/>
  <c r="E16" i="19" s="1"/>
  <c r="C16" i="19"/>
  <c r="E11" i="19"/>
  <c r="E10" i="19"/>
  <c r="E9" i="19"/>
  <c r="E8" i="19"/>
  <c r="E7" i="19"/>
  <c r="E6" i="19" s="1"/>
  <c r="D6" i="19"/>
  <c r="C6" i="19"/>
  <c r="E28" i="18" l="1"/>
  <c r="E27" i="18"/>
  <c r="E26" i="18"/>
  <c r="E25" i="18"/>
  <c r="E24" i="18"/>
  <c r="E23" i="18"/>
  <c r="E22" i="18"/>
  <c r="E21" i="18"/>
  <c r="E20" i="18"/>
  <c r="E19" i="18"/>
  <c r="E18" i="18"/>
  <c r="E17" i="18"/>
  <c r="D16" i="18"/>
  <c r="E16" i="18" s="1"/>
  <c r="C16" i="18"/>
  <c r="E11" i="18"/>
  <c r="E10" i="18"/>
  <c r="E9" i="18"/>
  <c r="E6" i="18" s="1"/>
  <c r="E8" i="18"/>
  <c r="E7" i="18"/>
  <c r="D6" i="18"/>
  <c r="C6" i="18"/>
  <c r="E21" i="17" l="1"/>
  <c r="E20" i="17"/>
  <c r="E19" i="17"/>
  <c r="E18" i="17"/>
  <c r="E17" i="17"/>
  <c r="E16" i="17"/>
  <c r="E15" i="17"/>
  <c r="E14" i="17"/>
  <c r="D14" i="17"/>
  <c r="C14" i="17"/>
  <c r="E9" i="17"/>
  <c r="E8" i="17"/>
  <c r="E7" i="17"/>
  <c r="D6" i="17"/>
  <c r="C6" i="17"/>
  <c r="E6" i="17" s="1"/>
  <c r="E29" i="16" l="1"/>
  <c r="E28" i="16"/>
  <c r="E27" i="16"/>
  <c r="E26" i="16"/>
  <c r="C26" i="16"/>
  <c r="E25" i="16"/>
  <c r="E24" i="16"/>
  <c r="E23" i="16"/>
  <c r="E22" i="16"/>
  <c r="E21" i="16"/>
  <c r="E20" i="16"/>
  <c r="E19" i="16"/>
  <c r="E18" i="16"/>
  <c r="E17" i="16"/>
  <c r="D16" i="16"/>
  <c r="E16" i="16" s="1"/>
  <c r="C16" i="16"/>
  <c r="E11" i="16"/>
  <c r="E10" i="16"/>
  <c r="E9" i="16"/>
  <c r="E8" i="16"/>
  <c r="E7" i="16"/>
  <c r="D6" i="16"/>
  <c r="E6" i="16" s="1"/>
  <c r="C6" i="16"/>
  <c r="E28" i="15" l="1"/>
  <c r="D27" i="15"/>
  <c r="E27" i="15" s="1"/>
  <c r="C27" i="15"/>
  <c r="B27" i="15"/>
  <c r="A27" i="15"/>
  <c r="D26" i="15"/>
  <c r="E26" i="15" s="1"/>
  <c r="C26" i="15"/>
  <c r="B26" i="15"/>
  <c r="A26" i="15"/>
  <c r="E25" i="15"/>
  <c r="D25" i="15"/>
  <c r="C25" i="15"/>
  <c r="B25" i="15"/>
  <c r="E24" i="15"/>
  <c r="D24" i="15"/>
  <c r="C24" i="15"/>
  <c r="B24" i="15"/>
  <c r="E23" i="15"/>
  <c r="D23" i="15"/>
  <c r="C23" i="15"/>
  <c r="B23" i="15"/>
  <c r="E22" i="15"/>
  <c r="D22" i="15"/>
  <c r="C22" i="15"/>
  <c r="B22" i="15"/>
  <c r="E21" i="15"/>
  <c r="D21" i="15"/>
  <c r="C21" i="15"/>
  <c r="B21" i="15"/>
  <c r="A21" i="15"/>
  <c r="D20" i="15"/>
  <c r="E20" i="15" s="1"/>
  <c r="C20" i="15"/>
  <c r="B20" i="15"/>
  <c r="A20" i="15"/>
  <c r="D19" i="15"/>
  <c r="E19" i="15" s="1"/>
  <c r="C19" i="15"/>
  <c r="B19" i="15"/>
  <c r="D18" i="15"/>
  <c r="E18" i="15" s="1"/>
  <c r="C18" i="15"/>
  <c r="B18" i="15"/>
  <c r="D17" i="15"/>
  <c r="E17" i="15" s="1"/>
  <c r="C17" i="15"/>
  <c r="C16" i="15" s="1"/>
  <c r="B17" i="15"/>
  <c r="A17" i="15"/>
  <c r="D16" i="15"/>
  <c r="D11" i="15"/>
  <c r="E11" i="15" s="1"/>
  <c r="C11" i="15"/>
  <c r="B11" i="15"/>
  <c r="A11" i="15"/>
  <c r="D10" i="15"/>
  <c r="E10" i="15" s="1"/>
  <c r="C10" i="15"/>
  <c r="B10" i="15"/>
  <c r="A10" i="15"/>
  <c r="E9" i="15"/>
  <c r="D9" i="15"/>
  <c r="C9" i="15"/>
  <c r="B9" i="15"/>
  <c r="A9" i="15"/>
  <c r="E8" i="15"/>
  <c r="D8" i="15"/>
  <c r="C8" i="15"/>
  <c r="B8" i="15"/>
  <c r="A8" i="15"/>
  <c r="D7" i="15"/>
  <c r="E7" i="15" s="1"/>
  <c r="E6" i="15" s="1"/>
  <c r="C7" i="15"/>
  <c r="C6" i="15" s="1"/>
  <c r="B7" i="15"/>
  <c r="A7" i="15"/>
  <c r="D6" i="15"/>
  <c r="E16" i="15" l="1"/>
  <c r="D19" i="11" l="1"/>
  <c r="E18" i="11"/>
  <c r="D18" i="11"/>
  <c r="E17" i="11"/>
  <c r="D17" i="11"/>
  <c r="E16" i="11"/>
  <c r="D16" i="11"/>
  <c r="E15" i="11"/>
  <c r="D15" i="11"/>
  <c r="E14" i="11"/>
  <c r="D14" i="11"/>
  <c r="E9" i="11"/>
  <c r="D9" i="11"/>
  <c r="E8" i="11"/>
  <c r="D8" i="11"/>
  <c r="E7" i="11"/>
  <c r="D7" i="11"/>
  <c r="E6" i="11"/>
  <c r="D6" i="11"/>
  <c r="E5" i="11"/>
  <c r="D5" i="11"/>
  <c r="C19" i="13"/>
  <c r="D18" i="13"/>
  <c r="C18" i="13"/>
  <c r="D17" i="13"/>
  <c r="C17" i="13"/>
  <c r="B19" i="13"/>
  <c r="A19" i="13"/>
  <c r="B18" i="13"/>
  <c r="A18" i="13"/>
  <c r="B17" i="13"/>
  <c r="A17" i="13"/>
  <c r="D11" i="13"/>
  <c r="C11" i="13"/>
  <c r="D10" i="13"/>
  <c r="C10" i="13"/>
  <c r="D9" i="13"/>
  <c r="C9" i="13"/>
  <c r="B11" i="13"/>
  <c r="A11" i="13"/>
  <c r="B10" i="13"/>
  <c r="A10" i="13"/>
  <c r="B9" i="13"/>
  <c r="A9" i="13"/>
  <c r="D8" i="13"/>
  <c r="C8" i="13"/>
  <c r="B8" i="13"/>
  <c r="A8" i="13"/>
  <c r="D7" i="13"/>
  <c r="C7" i="13"/>
  <c r="B7" i="13"/>
  <c r="A7" i="13"/>
  <c r="E18" i="13" l="1"/>
  <c r="E17" i="13"/>
  <c r="C16" i="13"/>
  <c r="E11" i="13"/>
  <c r="E10" i="13"/>
  <c r="E9" i="13"/>
  <c r="E8" i="13"/>
  <c r="E7" i="13"/>
  <c r="D6" i="13"/>
  <c r="C6" i="13"/>
  <c r="E6" i="13" l="1"/>
  <c r="C9" i="11"/>
  <c r="C8" i="11"/>
  <c r="B8" i="11"/>
  <c r="A8" i="11"/>
  <c r="C7" i="11"/>
  <c r="B7" i="11" l="1"/>
  <c r="A7" i="11"/>
  <c r="C6" i="11"/>
  <c r="C5" i="11"/>
  <c r="B5" i="11"/>
  <c r="A5" i="11"/>
  <c r="U13" i="8" l="1"/>
  <c r="E25" i="8"/>
  <c r="F21" i="8"/>
  <c r="G21" i="8" s="1"/>
  <c r="E21" i="8"/>
  <c r="E17" i="8"/>
  <c r="F13" i="8"/>
  <c r="E13" i="8"/>
  <c r="E9" i="8"/>
  <c r="C14" i="11" l="1"/>
  <c r="A14" i="11"/>
  <c r="B14" i="11"/>
  <c r="C19" i="11"/>
  <c r="C18" i="11"/>
  <c r="C17" i="11"/>
  <c r="C16" i="11"/>
  <c r="A17" i="11"/>
  <c r="B17" i="11"/>
  <c r="B15" i="11" l="1"/>
  <c r="C15" i="11"/>
  <c r="F17" i="9" l="1"/>
  <c r="D19" i="13" s="1"/>
  <c r="H20" i="9"/>
  <c r="G18" i="9"/>
  <c r="G20" i="9"/>
  <c r="E19" i="13" l="1"/>
  <c r="D16" i="13"/>
  <c r="E16" i="13" s="1"/>
  <c r="U15" i="9"/>
  <c r="U14" i="9"/>
  <c r="E17" i="9"/>
  <c r="E16" i="9" s="1"/>
  <c r="E13" i="9"/>
  <c r="E12" i="9" s="1"/>
  <c r="E9" i="9"/>
  <c r="E8" i="9" s="1"/>
  <c r="E20" i="8"/>
  <c r="E16" i="8"/>
  <c r="E12" i="8"/>
  <c r="E8" i="8"/>
  <c r="E7" i="8" s="1"/>
  <c r="E24" i="8"/>
  <c r="E7" i="9" l="1"/>
  <c r="H23" i="8"/>
  <c r="H22" i="8"/>
  <c r="U19" i="8"/>
  <c r="V19" i="8" s="1"/>
  <c r="W19" i="8" s="1"/>
  <c r="U18" i="8"/>
  <c r="V18" i="8" s="1"/>
  <c r="U11" i="8"/>
  <c r="U10" i="8"/>
  <c r="U20" i="8"/>
  <c r="U21" i="8" s="1"/>
  <c r="X17" i="9"/>
  <c r="Z15" i="9"/>
  <c r="Z14" i="9"/>
  <c r="X23" i="8"/>
  <c r="U19" i="9"/>
  <c r="U26" i="8"/>
  <c r="U25" i="8" s="1"/>
  <c r="U16" i="8" l="1"/>
  <c r="U17" i="8" s="1"/>
  <c r="F8" i="11" l="1"/>
  <c r="A15" i="11" l="1"/>
  <c r="D4" i="11" l="1"/>
  <c r="X24" i="8"/>
  <c r="X26" i="8" s="1"/>
  <c r="F18" i="8"/>
  <c r="F17" i="8" s="1"/>
  <c r="G17" i="8" s="1"/>
  <c r="F18" i="11"/>
  <c r="F15" i="9"/>
  <c r="G15" i="9" s="1"/>
  <c r="F14" i="9"/>
  <c r="U9" i="9"/>
  <c r="U8" i="9" s="1"/>
  <c r="F26" i="8"/>
  <c r="F25" i="8" s="1"/>
  <c r="F17" i="11" l="1"/>
  <c r="F7" i="11"/>
  <c r="H18" i="8"/>
  <c r="F9" i="11"/>
  <c r="F19" i="11"/>
  <c r="F14" i="11"/>
  <c r="F10" i="8"/>
  <c r="V10" i="8"/>
  <c r="F11" i="8"/>
  <c r="V11" i="8"/>
  <c r="W11" i="8" s="1"/>
  <c r="F16" i="8"/>
  <c r="H16" i="8" s="1"/>
  <c r="F15" i="11"/>
  <c r="U8" i="8"/>
  <c r="U9" i="8" s="1"/>
  <c r="G18" i="8"/>
  <c r="F9" i="8" l="1"/>
  <c r="G9" i="8" s="1"/>
  <c r="G11" i="8"/>
  <c r="H11" i="8"/>
  <c r="F8" i="8"/>
  <c r="G8" i="8" s="1"/>
  <c r="F16" i="11"/>
  <c r="G10" i="8"/>
  <c r="F5" i="11" l="1"/>
  <c r="F6" i="11"/>
  <c r="G14" i="9"/>
  <c r="H14" i="9"/>
  <c r="H15" i="9"/>
  <c r="D13" i="11"/>
  <c r="E4" i="11" l="1"/>
  <c r="U12" i="8"/>
  <c r="F12" i="8" s="1"/>
  <c r="U17" i="9" l="1"/>
  <c r="F16" i="9" s="1"/>
  <c r="U16" i="9" l="1"/>
  <c r="H17" i="9"/>
  <c r="H16" i="9" l="1"/>
  <c r="G19" i="9"/>
  <c r="H19" i="9"/>
  <c r="G17" i="9" l="1"/>
  <c r="F13" i="9"/>
  <c r="G13" i="9" l="1"/>
  <c r="H13" i="9"/>
  <c r="G16" i="8"/>
  <c r="G23" i="8"/>
  <c r="F12" i="9"/>
  <c r="H12" i="9" s="1"/>
  <c r="U13" i="9"/>
  <c r="U12" i="9" s="1"/>
  <c r="U7" i="9" s="1"/>
  <c r="F24" i="8"/>
  <c r="U24" i="8"/>
  <c r="H15" i="8"/>
  <c r="G12" i="9" l="1"/>
  <c r="F4" i="11" l="1"/>
  <c r="F20" i="8" l="1"/>
  <c r="G22" i="8"/>
  <c r="G20" i="8" l="1"/>
  <c r="H20" i="8"/>
  <c r="F10" i="9" l="1"/>
  <c r="F9" i="9" s="1"/>
  <c r="H10" i="9" l="1"/>
  <c r="G9" i="9"/>
  <c r="F8" i="9"/>
  <c r="F7" i="9" l="1"/>
  <c r="G7" i="9" s="1"/>
  <c r="G8" i="9"/>
  <c r="H8" i="9"/>
  <c r="U7" i="8"/>
  <c r="F7" i="8"/>
  <c r="H12" i="8"/>
  <c r="H10" i="8"/>
  <c r="W5" i="9" l="1"/>
  <c r="E13" i="11"/>
  <c r="G7" i="8"/>
  <c r="H8" i="8"/>
  <c r="G11" i="9" l="1"/>
  <c r="H26" i="8" l="1"/>
  <c r="H24" i="8"/>
  <c r="H7" i="8" l="1"/>
  <c r="H14" i="8" l="1"/>
  <c r="G16" i="9" l="1"/>
  <c r="H9" i="9" l="1"/>
  <c r="F13" i="11"/>
  <c r="H7" i="9" l="1"/>
</calcChain>
</file>

<file path=xl/sharedStrings.xml><?xml version="1.0" encoding="utf-8"?>
<sst xmlns="http://schemas.openxmlformats.org/spreadsheetml/2006/main" count="480" uniqueCount="329">
  <si>
    <t xml:space="preserve"> </t>
    <phoneticPr fontId="3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</si>
  <si>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</si>
  <si>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</si>
  <si>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</si>
  <si>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>%</t>
    <phoneticPr fontId="3" type="noConversion"/>
  </si>
  <si>
    <t>총  계</t>
    <phoneticPr fontId="3" type="noConversion"/>
  </si>
  <si>
    <t>원</t>
    <phoneticPr fontId="3" type="noConversion"/>
  </si>
  <si>
    <t>x</t>
    <phoneticPr fontId="3" type="noConversion"/>
  </si>
  <si>
    <t>월</t>
    <phoneticPr fontId="3" type="noConversion"/>
  </si>
  <si>
    <t>명</t>
    <phoneticPr fontId="3" type="noConversion"/>
  </si>
  <si>
    <t>`</t>
    <phoneticPr fontId="3" type="noConversion"/>
  </si>
  <si>
    <t>(단위 : 원)</t>
    <phoneticPr fontId="3" type="noConversion"/>
  </si>
  <si>
    <t>비지정후원금</t>
    <phoneticPr fontId="3" type="noConversion"/>
  </si>
  <si>
    <t>반환금</t>
    <phoneticPr fontId="3" type="noConversion"/>
  </si>
  <si>
    <t>◎전년도 이월금</t>
    <phoneticPr fontId="3" type="noConversion"/>
  </si>
  <si>
    <t>◎전년도 이월금(후원금)</t>
    <phoneticPr fontId="3" type="noConversion"/>
  </si>
  <si>
    <t>◎기타예금이자수입</t>
    <phoneticPr fontId="3" type="noConversion"/>
  </si>
  <si>
    <t>■ 세입</t>
    <phoneticPr fontId="3" type="noConversion"/>
  </si>
  <si>
    <t>관</t>
    <phoneticPr fontId="3" type="noConversion"/>
  </si>
  <si>
    <t>변경사유</t>
    <phoneticPr fontId="3" type="noConversion"/>
  </si>
  <si>
    <t>변경예산 총계</t>
    <phoneticPr fontId="3" type="noConversion"/>
  </si>
  <si>
    <t>■ 세출</t>
    <phoneticPr fontId="3" type="noConversion"/>
  </si>
  <si>
    <t>원</t>
    <phoneticPr fontId="3" type="noConversion"/>
  </si>
  <si>
    <t>일</t>
    <phoneticPr fontId="3" type="noConversion"/>
  </si>
  <si>
    <t>주</t>
    <phoneticPr fontId="3" type="noConversion"/>
  </si>
  <si>
    <t>도시락지원서비스</t>
    <phoneticPr fontId="3" type="noConversion"/>
  </si>
  <si>
    <t>밑반찬지원서비스</t>
    <phoneticPr fontId="3" type="noConversion"/>
  </si>
  <si>
    <t>◎도시락보조금</t>
    <phoneticPr fontId="3" type="noConversion"/>
  </si>
  <si>
    <t>◎밑반찬보조금</t>
    <phoneticPr fontId="3" type="noConversion"/>
  </si>
  <si>
    <t>회</t>
    <phoneticPr fontId="3" type="noConversion"/>
  </si>
  <si>
    <t>원</t>
    <phoneticPr fontId="3" type="noConversion"/>
  </si>
  <si>
    <t>제세공과금 조정</t>
    <phoneticPr fontId="3" type="noConversion"/>
  </si>
  <si>
    <t>전입금 증가로 인한 예산 증액</t>
    <phoneticPr fontId="3" type="noConversion"/>
  </si>
  <si>
    <t>반환금 조정</t>
    <phoneticPr fontId="3" type="noConversion"/>
  </si>
  <si>
    <t>증감(b-a)</t>
    <phoneticPr fontId="3" type="noConversion"/>
  </si>
  <si>
    <t>◎전입금(밑반찬 지원)</t>
    <phoneticPr fontId="3" type="noConversion"/>
  </si>
  <si>
    <t>◎전입금(도시락 지원)</t>
    <phoneticPr fontId="3" type="noConversion"/>
  </si>
  <si>
    <t>전입금 증액(단가, 제공일수 증가)</t>
    <phoneticPr fontId="3" type="noConversion"/>
  </si>
  <si>
    <t>보조금 증액(제공일수 증가)</t>
    <phoneticPr fontId="3" type="noConversion"/>
  </si>
  <si>
    <t>보조금 증액(단가, 제공일수 증가)</t>
    <phoneticPr fontId="3" type="noConversion"/>
  </si>
  <si>
    <t>전년도 이월금 조정</t>
    <phoneticPr fontId="3" type="noConversion"/>
  </si>
  <si>
    <t>전년도 이월금(후원금) 조정</t>
    <phoneticPr fontId="3" type="noConversion"/>
  </si>
  <si>
    <t>예비비</t>
    <phoneticPr fontId="3" type="noConversion"/>
  </si>
  <si>
    <t>0원</t>
    <phoneticPr fontId="3" type="noConversion"/>
  </si>
  <si>
    <t>4220원</t>
    <phoneticPr fontId="3" type="noConversion"/>
  </si>
  <si>
    <t>차기반환금(예금이자) 예산 전액 감액</t>
    <phoneticPr fontId="3" type="noConversion"/>
  </si>
  <si>
    <t>예비비 예산 책정</t>
    <phoneticPr fontId="3" type="noConversion"/>
  </si>
  <si>
    <t>증감(b-a)</t>
    <phoneticPr fontId="3" type="noConversion"/>
  </si>
  <si>
    <t>경정예산(b)</t>
    <phoneticPr fontId="3" type="noConversion"/>
  </si>
  <si>
    <t>기정예산(a)</t>
    <phoneticPr fontId="3" type="noConversion"/>
  </si>
  <si>
    <t>=</t>
    <phoneticPr fontId="3" type="noConversion"/>
  </si>
  <si>
    <t>0</t>
    <phoneticPr fontId="3" type="noConversion"/>
  </si>
  <si>
    <t>01 사무비</t>
    <phoneticPr fontId="3" type="noConversion"/>
  </si>
  <si>
    <t>13 운영비</t>
    <phoneticPr fontId="3" type="noConversion"/>
  </si>
  <si>
    <t>03 사업비</t>
    <phoneticPr fontId="3" type="noConversion"/>
  </si>
  <si>
    <t>08 예비비및기타</t>
    <phoneticPr fontId="3" type="noConversion"/>
  </si>
  <si>
    <t>81 예비비및기타</t>
  </si>
  <si>
    <t>3411 도시락지원서비스</t>
  </si>
  <si>
    <t>3412 밑반찬지원서비스</t>
  </si>
  <si>
    <t>8121 반환금</t>
  </si>
  <si>
    <t>■ 시설명 : 참좋은노인복지센터(식사배달사업)</t>
    <phoneticPr fontId="3" type="noConversion"/>
  </si>
  <si>
    <t>132 수용비 및 수수료</t>
    <phoneticPr fontId="3" type="noConversion"/>
  </si>
  <si>
    <t>134 제세공과금</t>
    <phoneticPr fontId="3" type="noConversion"/>
  </si>
  <si>
    <t>34 일상생활지원사업비</t>
    <phoneticPr fontId="3" type="noConversion"/>
  </si>
  <si>
    <t>0</t>
    <phoneticPr fontId="3" type="noConversion"/>
  </si>
  <si>
    <t>811 예비비</t>
    <phoneticPr fontId="3" type="noConversion"/>
  </si>
  <si>
    <t>기정예산(a)</t>
    <phoneticPr fontId="12" type="noConversion"/>
  </si>
  <si>
    <t>추경예산(b)</t>
    <phoneticPr fontId="3" type="noConversion"/>
  </si>
  <si>
    <t>산 출 기 초</t>
    <phoneticPr fontId="3" type="noConversion"/>
  </si>
  <si>
    <t>=</t>
    <phoneticPr fontId="3" type="noConversion"/>
  </si>
  <si>
    <t>0</t>
    <phoneticPr fontId="3" type="noConversion"/>
  </si>
  <si>
    <t>433 도시락보조금</t>
    <phoneticPr fontId="3" type="noConversion"/>
  </si>
  <si>
    <t>434 밑반찬보조금</t>
    <phoneticPr fontId="3" type="noConversion"/>
  </si>
  <si>
    <t>41 보조금수입</t>
    <phoneticPr fontId="3" type="noConversion"/>
  </si>
  <si>
    <t>05 후원금수입</t>
    <phoneticPr fontId="3" type="noConversion"/>
  </si>
  <si>
    <t>51 후원금수입</t>
    <phoneticPr fontId="3" type="noConversion"/>
  </si>
  <si>
    <t>512 비지정후원금</t>
    <phoneticPr fontId="3" type="noConversion"/>
  </si>
  <si>
    <t xml:space="preserve"> 81 전입금수입</t>
    <phoneticPr fontId="3" type="noConversion"/>
  </si>
  <si>
    <t>08 전입금수입</t>
    <phoneticPr fontId="3" type="noConversion"/>
  </si>
  <si>
    <t>811 전입금수입</t>
    <phoneticPr fontId="3" type="noConversion"/>
  </si>
  <si>
    <t>09 이월금</t>
    <phoneticPr fontId="3" type="noConversion"/>
  </si>
  <si>
    <t>91 전년도 이월금</t>
    <phoneticPr fontId="3" type="noConversion"/>
  </si>
  <si>
    <t>911 전년도 이월금</t>
    <phoneticPr fontId="3" type="noConversion"/>
  </si>
  <si>
    <t>10 잡수입</t>
    <phoneticPr fontId="3" type="noConversion"/>
  </si>
  <si>
    <t>101 잡수입</t>
    <phoneticPr fontId="3" type="noConversion"/>
  </si>
  <si>
    <t>2016년 1차 추가경정 세출예산 내역</t>
    <phoneticPr fontId="3" type="noConversion"/>
  </si>
  <si>
    <t>2016년 1차 추가경정 세입예산 내역</t>
    <phoneticPr fontId="3" type="noConversion"/>
  </si>
  <si>
    <t>2016년 1차 추가경정예산 변경사유(식사배달사업)</t>
    <phoneticPr fontId="3" type="noConversion"/>
  </si>
  <si>
    <t>세                  입</t>
    <phoneticPr fontId="3" type="noConversion"/>
  </si>
  <si>
    <t>총        계</t>
    <phoneticPr fontId="3" type="noConversion"/>
  </si>
  <si>
    <t>세                    출</t>
    <phoneticPr fontId="3" type="noConversion"/>
  </si>
  <si>
    <t>총       계</t>
    <phoneticPr fontId="3" type="noConversion"/>
  </si>
  <si>
    <t>04 보조금수입</t>
    <phoneticPr fontId="3" type="noConversion"/>
  </si>
  <si>
    <t>912 전년도이월금
(후원금)</t>
    <phoneticPr fontId="3" type="noConversion"/>
  </si>
  <si>
    <t>1031 기타예금이자
수입</t>
    <phoneticPr fontId="3" type="noConversion"/>
  </si>
  <si>
    <t>8122 차기반환금
(예금이자)</t>
    <phoneticPr fontId="3" type="noConversion"/>
  </si>
  <si>
    <t xml:space="preserve">      2016년 1차</t>
    <phoneticPr fontId="3" type="noConversion"/>
  </si>
  <si>
    <t>2016.     02.</t>
    <phoneticPr fontId="3" type="noConversion"/>
  </si>
  <si>
    <t>사회복지법인무일복지재단</t>
    <phoneticPr fontId="3" type="noConversion"/>
  </si>
  <si>
    <t>참좋은노인복지센터</t>
    <phoneticPr fontId="3" type="noConversion"/>
  </si>
  <si>
    <t xml:space="preserve"> 재가식사배달사업 추가경정 예산서</t>
    <phoneticPr fontId="3" type="noConversion"/>
  </si>
  <si>
    <t xml:space="preserve">     ■ 세입 : 28,855,090원
     ■ 세출 : 28,855,090원</t>
    <phoneticPr fontId="26" type="noConversion"/>
  </si>
  <si>
    <t xml:space="preserve"> 2016년 1차 추가경정예산 총괄내역서</t>
    <phoneticPr fontId="3" type="noConversion"/>
  </si>
  <si>
    <t>■ 시설명 : 참좋은노인복지센터(재가식사배달사업)</t>
    <phoneticPr fontId="3" type="noConversion"/>
  </si>
  <si>
    <t>관</t>
    <phoneticPr fontId="3" type="noConversion"/>
  </si>
  <si>
    <t>항</t>
    <phoneticPr fontId="3" type="noConversion"/>
  </si>
  <si>
    <t>증감(b-a)</t>
    <phoneticPr fontId="3" type="noConversion"/>
  </si>
  <si>
    <t>관</t>
    <phoneticPr fontId="3" type="noConversion"/>
  </si>
  <si>
    <t>항</t>
    <phoneticPr fontId="3" type="noConversion"/>
  </si>
  <si>
    <t>기정예산(a)</t>
    <phoneticPr fontId="3" type="noConversion"/>
  </si>
  <si>
    <t>경정예산(b)</t>
    <phoneticPr fontId="3" type="noConversion"/>
  </si>
  <si>
    <t>증감(b-a)</t>
    <phoneticPr fontId="3" type="noConversion"/>
  </si>
  <si>
    <t>0</t>
    <phoneticPr fontId="3" type="noConversion"/>
  </si>
  <si>
    <t>0</t>
    <phoneticPr fontId="3" type="noConversion"/>
  </si>
  <si>
    <t>■ 시설명 : 참좋은노인복지센터(재가노인지원사업)</t>
    <phoneticPr fontId="3" type="noConversion"/>
  </si>
  <si>
    <t>세                    출</t>
    <phoneticPr fontId="3" type="noConversion"/>
  </si>
  <si>
    <t>관</t>
    <phoneticPr fontId="3" type="noConversion"/>
  </si>
  <si>
    <t>항</t>
    <phoneticPr fontId="3" type="noConversion"/>
  </si>
  <si>
    <t>기정예산(a)</t>
    <phoneticPr fontId="3" type="noConversion"/>
  </si>
  <si>
    <t>경정예산(b)</t>
    <phoneticPr fontId="3" type="noConversion"/>
  </si>
  <si>
    <t>증감(b-a)</t>
    <phoneticPr fontId="3" type="noConversion"/>
  </si>
  <si>
    <t>총       계</t>
    <phoneticPr fontId="3" type="noConversion"/>
  </si>
  <si>
    <t>이월금</t>
    <phoneticPr fontId="3" type="noConversion"/>
  </si>
  <si>
    <t>이월금</t>
    <phoneticPr fontId="3" type="noConversion"/>
  </si>
  <si>
    <t>이월금</t>
    <phoneticPr fontId="27" type="noConversion"/>
  </si>
  <si>
    <t>2016년 1차추가경정 총괄내역서(방문요양)</t>
    <phoneticPr fontId="3" type="noConversion"/>
  </si>
  <si>
    <t xml:space="preserve">참좋은 노인복지센터(방문요양) </t>
    <phoneticPr fontId="3" type="noConversion"/>
  </si>
  <si>
    <t>세                  입</t>
    <phoneticPr fontId="3" type="noConversion"/>
  </si>
  <si>
    <t>관</t>
    <phoneticPr fontId="3" type="noConversion"/>
  </si>
  <si>
    <t>항</t>
    <phoneticPr fontId="3" type="noConversion"/>
  </si>
  <si>
    <t>기정예산(A)</t>
    <phoneticPr fontId="3" type="noConversion"/>
  </si>
  <si>
    <t>경정예산(B)</t>
    <phoneticPr fontId="3" type="noConversion"/>
  </si>
  <si>
    <t>경정예산(B)</t>
    <phoneticPr fontId="3" type="noConversion"/>
  </si>
  <si>
    <t>증 감(B-A)</t>
    <phoneticPr fontId="3" type="noConversion"/>
  </si>
  <si>
    <t>증 감(B-A)</t>
    <phoneticPr fontId="3" type="noConversion"/>
  </si>
  <si>
    <t>총        계</t>
    <phoneticPr fontId="3" type="noConversion"/>
  </si>
  <si>
    <t>이용자비용수입</t>
    <phoneticPr fontId="3" type="noConversion"/>
  </si>
  <si>
    <t>이용자비용수입</t>
    <phoneticPr fontId="3" type="noConversion"/>
  </si>
  <si>
    <t>요양급여수입</t>
    <phoneticPr fontId="3" type="noConversion"/>
  </si>
  <si>
    <t>요양급여수입</t>
    <phoneticPr fontId="3" type="noConversion"/>
  </si>
  <si>
    <t>요양급여수입</t>
    <phoneticPr fontId="3" type="noConversion"/>
  </si>
  <si>
    <t>이월금</t>
    <phoneticPr fontId="3" type="noConversion"/>
  </si>
  <si>
    <t>이월금</t>
    <phoneticPr fontId="3" type="noConversion"/>
  </si>
  <si>
    <t>과년도수입</t>
    <phoneticPr fontId="3" type="noConversion"/>
  </si>
  <si>
    <t>과년도수입</t>
    <phoneticPr fontId="3" type="noConversion"/>
  </si>
  <si>
    <t>과년도수입</t>
    <phoneticPr fontId="3" type="noConversion"/>
  </si>
  <si>
    <t>잡수입</t>
    <phoneticPr fontId="3" type="noConversion"/>
  </si>
  <si>
    <t>잡수입</t>
    <phoneticPr fontId="3" type="noConversion"/>
  </si>
  <si>
    <t>세                    출</t>
    <phoneticPr fontId="3" type="noConversion"/>
  </si>
  <si>
    <t>관</t>
    <phoneticPr fontId="3" type="noConversion"/>
  </si>
  <si>
    <t>증 감(B-A)</t>
    <phoneticPr fontId="3" type="noConversion"/>
  </si>
  <si>
    <t>총       계</t>
    <phoneticPr fontId="3" type="noConversion"/>
  </si>
  <si>
    <t>사무비</t>
    <phoneticPr fontId="3" type="noConversion"/>
  </si>
  <si>
    <t>인건비</t>
    <phoneticPr fontId="3" type="noConversion"/>
  </si>
  <si>
    <t>인건비</t>
    <phoneticPr fontId="3" type="noConversion"/>
  </si>
  <si>
    <t>업무추진비</t>
    <phoneticPr fontId="3" type="noConversion"/>
  </si>
  <si>
    <t>운영비</t>
    <phoneticPr fontId="3" type="noConversion"/>
  </si>
  <si>
    <t>운영비</t>
    <phoneticPr fontId="3" type="noConversion"/>
  </si>
  <si>
    <t>재산조성비</t>
    <phoneticPr fontId="3" type="noConversion"/>
  </si>
  <si>
    <t>재산조성비</t>
    <phoneticPr fontId="3" type="noConversion"/>
  </si>
  <si>
    <t>시설비</t>
    <phoneticPr fontId="3" type="noConversion"/>
  </si>
  <si>
    <t>사업비</t>
    <phoneticPr fontId="27" type="noConversion"/>
  </si>
  <si>
    <t>장기요양대상자관리사업비</t>
    <phoneticPr fontId="27" type="noConversion"/>
  </si>
  <si>
    <t>요양보호사관리사업비</t>
    <phoneticPr fontId="27" type="noConversion"/>
  </si>
  <si>
    <t>기타사업비</t>
    <phoneticPr fontId="27" type="noConversion"/>
  </si>
  <si>
    <t>전출금</t>
    <phoneticPr fontId="27" type="noConversion"/>
  </si>
  <si>
    <t>전출금</t>
    <phoneticPr fontId="27" type="noConversion"/>
  </si>
  <si>
    <t>과년도지출</t>
    <phoneticPr fontId="27" type="noConversion"/>
  </si>
  <si>
    <t>과년도지출</t>
    <phoneticPr fontId="27" type="noConversion"/>
  </si>
  <si>
    <t>잡지출</t>
    <phoneticPr fontId="27" type="noConversion"/>
  </si>
  <si>
    <t>잡지출</t>
    <phoneticPr fontId="27" type="noConversion"/>
  </si>
  <si>
    <t>예비비</t>
    <phoneticPr fontId="3" type="noConversion"/>
  </si>
  <si>
    <t xml:space="preserve">예비비 </t>
    <phoneticPr fontId="3" type="noConversion"/>
  </si>
  <si>
    <t xml:space="preserve">예비비 </t>
    <phoneticPr fontId="3" type="noConversion"/>
  </si>
  <si>
    <t>운영충당적립금</t>
    <phoneticPr fontId="27" type="noConversion"/>
  </si>
  <si>
    <t>준비금</t>
    <phoneticPr fontId="27" type="noConversion"/>
  </si>
  <si>
    <t>환경개선준비금</t>
    <phoneticPr fontId="27" type="noConversion"/>
  </si>
  <si>
    <t>2016년 1차추가경정 총괄내역서(노인돌봄)</t>
    <phoneticPr fontId="3" type="noConversion"/>
  </si>
  <si>
    <t>참좋은 노인복지센터(노인돌봄)</t>
    <phoneticPr fontId="3" type="noConversion"/>
  </si>
  <si>
    <t>세                  입</t>
    <phoneticPr fontId="3" type="noConversion"/>
  </si>
  <si>
    <t>관</t>
    <phoneticPr fontId="3" type="noConversion"/>
  </si>
  <si>
    <t>항</t>
    <phoneticPr fontId="3" type="noConversion"/>
  </si>
  <si>
    <t>기정예산(A)</t>
    <phoneticPr fontId="3" type="noConversion"/>
  </si>
  <si>
    <t>경정예산(B)</t>
    <phoneticPr fontId="3" type="noConversion"/>
  </si>
  <si>
    <t>증 감(B-A)</t>
    <phoneticPr fontId="3" type="noConversion"/>
  </si>
  <si>
    <t>사업수입</t>
    <phoneticPr fontId="3" type="noConversion"/>
  </si>
  <si>
    <t>잡수입</t>
    <phoneticPr fontId="3" type="noConversion"/>
  </si>
  <si>
    <t>세                    출</t>
    <phoneticPr fontId="3" type="noConversion"/>
  </si>
  <si>
    <t>항</t>
    <phoneticPr fontId="3" type="noConversion"/>
  </si>
  <si>
    <t>기정예산(A)</t>
    <phoneticPr fontId="3" type="noConversion"/>
  </si>
  <si>
    <t>증 감(B-A)</t>
    <phoneticPr fontId="3" type="noConversion"/>
  </si>
  <si>
    <t>총       계</t>
    <phoneticPr fontId="3" type="noConversion"/>
  </si>
  <si>
    <t>사무비</t>
    <phoneticPr fontId="3" type="noConversion"/>
  </si>
  <si>
    <t>운영비</t>
    <phoneticPr fontId="3" type="noConversion"/>
  </si>
  <si>
    <t>재산조성비</t>
    <phoneticPr fontId="3" type="noConversion"/>
  </si>
  <si>
    <t>시설비</t>
    <phoneticPr fontId="3" type="noConversion"/>
  </si>
  <si>
    <t>사업비</t>
    <phoneticPr fontId="27" type="noConversion"/>
  </si>
  <si>
    <t>전출금</t>
    <phoneticPr fontId="27" type="noConversion"/>
  </si>
  <si>
    <t>전출금</t>
    <phoneticPr fontId="27" type="noConversion"/>
  </si>
  <si>
    <t>예비비</t>
    <phoneticPr fontId="3" type="noConversion"/>
  </si>
  <si>
    <t>잡지출</t>
    <phoneticPr fontId="27" type="noConversion"/>
  </si>
  <si>
    <t>잡지출</t>
    <phoneticPr fontId="27" type="noConversion"/>
  </si>
  <si>
    <t xml:space="preserve"> 2015년 결산 총괄내역서</t>
    <phoneticPr fontId="3" type="noConversion"/>
  </si>
  <si>
    <t xml:space="preserve">참좋은노인복지센터(재가-일반사업) </t>
    <phoneticPr fontId="3" type="noConversion"/>
  </si>
  <si>
    <t>세                  입</t>
    <phoneticPr fontId="3" type="noConversion"/>
  </si>
  <si>
    <t>관</t>
    <phoneticPr fontId="3" type="noConversion"/>
  </si>
  <si>
    <t>항</t>
    <phoneticPr fontId="3" type="noConversion"/>
  </si>
  <si>
    <t>2015년 예산(A)</t>
    <phoneticPr fontId="3" type="noConversion"/>
  </si>
  <si>
    <t>2015년 결산(B)</t>
    <phoneticPr fontId="3" type="noConversion"/>
  </si>
  <si>
    <t>증 감(B-A)</t>
    <phoneticPr fontId="3" type="noConversion"/>
  </si>
  <si>
    <t>총        계</t>
    <phoneticPr fontId="3" type="noConversion"/>
  </si>
  <si>
    <t>보조금수입</t>
    <phoneticPr fontId="3" type="noConversion"/>
  </si>
  <si>
    <t>후원금수입</t>
    <phoneticPr fontId="3" type="noConversion"/>
  </si>
  <si>
    <t>후원금수입</t>
    <phoneticPr fontId="3" type="noConversion"/>
  </si>
  <si>
    <t>전입금</t>
    <phoneticPr fontId="3" type="noConversion"/>
  </si>
  <si>
    <t>전입금</t>
    <phoneticPr fontId="3" type="noConversion"/>
  </si>
  <si>
    <t>이월금</t>
    <phoneticPr fontId="3" type="noConversion"/>
  </si>
  <si>
    <t>잡수입</t>
    <phoneticPr fontId="3" type="noConversion"/>
  </si>
  <si>
    <t>세                    출</t>
    <phoneticPr fontId="3" type="noConversion"/>
  </si>
  <si>
    <t>관</t>
    <phoneticPr fontId="3" type="noConversion"/>
  </si>
  <si>
    <t>2015년 예산(A)</t>
    <phoneticPr fontId="3" type="noConversion"/>
  </si>
  <si>
    <t>2015년 결산(B)</t>
    <phoneticPr fontId="3" type="noConversion"/>
  </si>
  <si>
    <t>증 감(B-A)</t>
    <phoneticPr fontId="3" type="noConversion"/>
  </si>
  <si>
    <t>총       계</t>
    <phoneticPr fontId="3" type="noConversion"/>
  </si>
  <si>
    <t>사무비</t>
    <phoneticPr fontId="3" type="noConversion"/>
  </si>
  <si>
    <t>업무추진비</t>
    <phoneticPr fontId="3" type="noConversion"/>
  </si>
  <si>
    <t>재산조성비</t>
    <phoneticPr fontId="3" type="noConversion"/>
  </si>
  <si>
    <t>시설비</t>
    <phoneticPr fontId="3" type="noConversion"/>
  </si>
  <si>
    <t>사업비</t>
    <phoneticPr fontId="27" type="noConversion"/>
  </si>
  <si>
    <t>운영비</t>
    <phoneticPr fontId="27" type="noConversion"/>
  </si>
  <si>
    <t>일상생활지원비</t>
    <phoneticPr fontId="27" type="noConversion"/>
  </si>
  <si>
    <t>주거환경개선사업비</t>
    <phoneticPr fontId="27" type="noConversion"/>
  </si>
  <si>
    <t>여가활동지원사업비</t>
    <phoneticPr fontId="27" type="noConversion"/>
  </si>
  <si>
    <t>기타사업비</t>
    <phoneticPr fontId="27" type="noConversion"/>
  </si>
  <si>
    <t>잡지출</t>
    <phoneticPr fontId="27" type="noConversion"/>
  </si>
  <si>
    <t>잡지출</t>
    <phoneticPr fontId="27" type="noConversion"/>
  </si>
  <si>
    <t>예비비 및 기타</t>
    <phoneticPr fontId="3" type="noConversion"/>
  </si>
  <si>
    <t>예비비 및 기타</t>
    <phoneticPr fontId="3" type="noConversion"/>
  </si>
  <si>
    <t>이월금</t>
    <phoneticPr fontId="27" type="noConversion"/>
  </si>
  <si>
    <t xml:space="preserve"> 2015년 결산 총괄내역서</t>
    <phoneticPr fontId="3" type="noConversion"/>
  </si>
  <si>
    <t xml:space="preserve">참좋은노인복지센터(재가-식사배달사업) </t>
    <phoneticPr fontId="3" type="noConversion"/>
  </si>
  <si>
    <t>관</t>
    <phoneticPr fontId="3" type="noConversion"/>
  </si>
  <si>
    <t>2015년 예산(A)</t>
    <phoneticPr fontId="3" type="noConversion"/>
  </si>
  <si>
    <t>2015년 결산(B)</t>
    <phoneticPr fontId="3" type="noConversion"/>
  </si>
  <si>
    <t>총        계</t>
    <phoneticPr fontId="3" type="noConversion"/>
  </si>
  <si>
    <t>보조금수입</t>
    <phoneticPr fontId="3" type="noConversion"/>
  </si>
  <si>
    <t>후원금수입</t>
    <phoneticPr fontId="3" type="noConversion"/>
  </si>
  <si>
    <t>후원금수입</t>
    <phoneticPr fontId="3" type="noConversion"/>
  </si>
  <si>
    <t>전입금</t>
    <phoneticPr fontId="3" type="noConversion"/>
  </si>
  <si>
    <t>전입금</t>
    <phoneticPr fontId="3" type="noConversion"/>
  </si>
  <si>
    <t>이월금</t>
    <phoneticPr fontId="3" type="noConversion"/>
  </si>
  <si>
    <t>이월금</t>
    <phoneticPr fontId="3" type="noConversion"/>
  </si>
  <si>
    <t>잡수입</t>
    <phoneticPr fontId="3" type="noConversion"/>
  </si>
  <si>
    <t>세                    출</t>
    <phoneticPr fontId="3" type="noConversion"/>
  </si>
  <si>
    <t>항</t>
    <phoneticPr fontId="3" type="noConversion"/>
  </si>
  <si>
    <t>2015년 예산(A)</t>
    <phoneticPr fontId="3" type="noConversion"/>
  </si>
  <si>
    <t>2015년 결산(B)</t>
    <phoneticPr fontId="3" type="noConversion"/>
  </si>
  <si>
    <t>증 감(B-A)</t>
    <phoneticPr fontId="3" type="noConversion"/>
  </si>
  <si>
    <t>사무비</t>
    <phoneticPr fontId="3" type="noConversion"/>
  </si>
  <si>
    <t>운영비</t>
    <phoneticPr fontId="3" type="noConversion"/>
  </si>
  <si>
    <t>사업비</t>
    <phoneticPr fontId="27" type="noConversion"/>
  </si>
  <si>
    <t>일상생활지원비</t>
    <phoneticPr fontId="3" type="noConversion"/>
  </si>
  <si>
    <t>예비비 및 기타</t>
    <phoneticPr fontId="3" type="noConversion"/>
  </si>
  <si>
    <t>예비비 및 기타</t>
    <phoneticPr fontId="3" type="noConversion"/>
  </si>
  <si>
    <t>이월금</t>
    <phoneticPr fontId="27" type="noConversion"/>
  </si>
  <si>
    <t xml:space="preserve"> 2015년 결산 총괄내역서</t>
    <phoneticPr fontId="3" type="noConversion"/>
  </si>
  <si>
    <t xml:space="preserve">참좋은 노인복지센터(방문요양) </t>
    <phoneticPr fontId="3" type="noConversion"/>
  </si>
  <si>
    <t>세                  입</t>
    <phoneticPr fontId="3" type="noConversion"/>
  </si>
  <si>
    <t>항</t>
    <phoneticPr fontId="3" type="noConversion"/>
  </si>
  <si>
    <t>2015년 예산(A)</t>
    <phoneticPr fontId="3" type="noConversion"/>
  </si>
  <si>
    <t>총        계</t>
    <phoneticPr fontId="3" type="noConversion"/>
  </si>
  <si>
    <t>인건비</t>
    <phoneticPr fontId="3" type="noConversion"/>
  </si>
  <si>
    <t>운영비</t>
    <phoneticPr fontId="3" type="noConversion"/>
  </si>
  <si>
    <t>사업비</t>
    <phoneticPr fontId="27" type="noConversion"/>
  </si>
  <si>
    <t>기타사업비</t>
    <phoneticPr fontId="27" type="noConversion"/>
  </si>
  <si>
    <t>장기요양관리사업비</t>
    <phoneticPr fontId="27" type="noConversion"/>
  </si>
  <si>
    <t>요양보호사관리사업비</t>
    <phoneticPr fontId="27" type="noConversion"/>
  </si>
  <si>
    <t>과년도지출</t>
    <phoneticPr fontId="27" type="noConversion"/>
  </si>
  <si>
    <t>예비비 및 기타</t>
    <phoneticPr fontId="3" type="noConversion"/>
  </si>
  <si>
    <t>예비비 및 기타</t>
    <phoneticPr fontId="3" type="noConversion"/>
  </si>
  <si>
    <t>운영충당적립금</t>
    <phoneticPr fontId="27" type="noConversion"/>
  </si>
  <si>
    <t>운영충당적립금</t>
    <phoneticPr fontId="27" type="noConversion"/>
  </si>
  <si>
    <t>준비금</t>
    <phoneticPr fontId="27" type="noConversion"/>
  </si>
  <si>
    <t>환경개선준비금</t>
    <phoneticPr fontId="27" type="noConversion"/>
  </si>
  <si>
    <t>이월금</t>
    <phoneticPr fontId="27" type="noConversion"/>
  </si>
  <si>
    <t>이월금</t>
    <phoneticPr fontId="27" type="noConversion"/>
  </si>
  <si>
    <t>1. 2015년 결산 총괄내역서</t>
    <phoneticPr fontId="3" type="noConversion"/>
  </si>
  <si>
    <t>참좋은 노인복지센터(노인돌봄종합서비스)</t>
    <phoneticPr fontId="3" type="noConversion"/>
  </si>
  <si>
    <t>세                  입</t>
    <phoneticPr fontId="3" type="noConversion"/>
  </si>
  <si>
    <t>관</t>
    <phoneticPr fontId="3" type="noConversion"/>
  </si>
  <si>
    <t>항</t>
    <phoneticPr fontId="3" type="noConversion"/>
  </si>
  <si>
    <t>2015년 결산(B)</t>
    <phoneticPr fontId="3" type="noConversion"/>
  </si>
  <si>
    <t>총        계</t>
    <phoneticPr fontId="3" type="noConversion"/>
  </si>
  <si>
    <t>사업수입</t>
    <phoneticPr fontId="3" type="noConversion"/>
  </si>
  <si>
    <t>노인돌봄사업수입</t>
    <phoneticPr fontId="3" type="noConversion"/>
  </si>
  <si>
    <t>이   월   금</t>
    <phoneticPr fontId="3" type="noConversion"/>
  </si>
  <si>
    <t>잡   수   입</t>
    <phoneticPr fontId="3" type="noConversion"/>
  </si>
  <si>
    <t>잡수입</t>
    <phoneticPr fontId="3" type="noConversion"/>
  </si>
  <si>
    <t>2015년 결산(B)</t>
    <phoneticPr fontId="3" type="noConversion"/>
  </si>
  <si>
    <t>총       계</t>
    <phoneticPr fontId="3" type="noConversion"/>
  </si>
  <si>
    <t>사   무   비</t>
    <phoneticPr fontId="3" type="noConversion"/>
  </si>
  <si>
    <t>인건비</t>
    <phoneticPr fontId="3" type="noConversion"/>
  </si>
  <si>
    <t>운영비</t>
    <phoneticPr fontId="3" type="noConversion"/>
  </si>
  <si>
    <t>재산조성비</t>
    <phoneticPr fontId="3" type="noConversion"/>
  </si>
  <si>
    <t>시설비</t>
    <phoneticPr fontId="3" type="noConversion"/>
  </si>
  <si>
    <t>사   업   비</t>
    <phoneticPr fontId="3" type="noConversion"/>
  </si>
  <si>
    <t>사업비</t>
    <phoneticPr fontId="3" type="noConversion"/>
  </si>
  <si>
    <t>예   비   비</t>
    <phoneticPr fontId="3" type="noConversion"/>
  </si>
  <si>
    <t>예비비</t>
    <phoneticPr fontId="3" type="noConversion"/>
  </si>
  <si>
    <t>이월금</t>
    <phoneticPr fontId="27" type="noConversion"/>
  </si>
  <si>
    <t xml:space="preserve"> 2015년 결산 총괄내역서</t>
    <phoneticPr fontId="3" type="noConversion"/>
  </si>
  <si>
    <t xml:space="preserve">참좋은노인복지센터(특별회계) </t>
    <phoneticPr fontId="3" type="noConversion"/>
  </si>
  <si>
    <t>세                  입</t>
    <phoneticPr fontId="3" type="noConversion"/>
  </si>
  <si>
    <t>항</t>
    <phoneticPr fontId="3" type="noConversion"/>
  </si>
  <si>
    <t>2015년 결산(B)</t>
    <phoneticPr fontId="3" type="noConversion"/>
  </si>
  <si>
    <t>증 감(B-A)</t>
    <phoneticPr fontId="3" type="noConversion"/>
  </si>
  <si>
    <t>총        계</t>
    <phoneticPr fontId="3" type="noConversion"/>
  </si>
  <si>
    <t>재산조성충담금</t>
    <phoneticPr fontId="27" type="noConversion"/>
  </si>
  <si>
    <t>재산조성충당금</t>
    <phoneticPr fontId="27" type="noConversion"/>
  </si>
  <si>
    <t>사업운영충당금</t>
    <phoneticPr fontId="27" type="noConversion"/>
  </si>
  <si>
    <t>사업운영충당금</t>
    <phoneticPr fontId="27" type="noConversion"/>
  </si>
  <si>
    <t>이월금</t>
    <phoneticPr fontId="27" type="noConversion"/>
  </si>
  <si>
    <t>이월금</t>
    <phoneticPr fontId="27" type="noConversion"/>
  </si>
  <si>
    <t>잡수입</t>
    <phoneticPr fontId="3" type="noConversion"/>
  </si>
  <si>
    <t>세                    출</t>
    <phoneticPr fontId="3" type="noConversion"/>
  </si>
  <si>
    <t>관</t>
    <phoneticPr fontId="3" type="noConversion"/>
  </si>
  <si>
    <t>총       계</t>
    <phoneticPr fontId="3" type="noConversion"/>
  </si>
  <si>
    <t>07이월금</t>
    <phoneticPr fontId="3" type="noConversion"/>
  </si>
  <si>
    <t>이월금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</si>
</sst>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 "/>
    <numFmt numFmtId="177" formatCode="###,###,"/>
    <numFmt numFmtId="178" formatCode="0.0_ "/>
    <numFmt numFmtId="179" formatCode="###,###,###,###&quot;원&quot;"/>
    <numFmt numFmtId="180" formatCode="_-* #,##0.0_-;\-* #,##0.0_-;_-* &quot;-&quot;?_-;_-@_-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</font>
    <font>
      <b/>
      <sz val="10"/>
      <name val="굴림"/>
      <family val="3"/>
      <charset val="129"/>
    </font>
    <font>
      <sz val="9"/>
      <name val="굴림"/>
      <family val="3"/>
      <charset val="129"/>
    </font>
    <font>
      <sz val="8"/>
      <name val="굴림체"/>
      <family val="3"/>
      <charset val="129"/>
    </font>
    <font>
      <sz val="8"/>
      <name val="굴림"/>
      <family val="3"/>
      <charset val="129"/>
    </font>
    <font>
      <b/>
      <sz val="9"/>
      <name val="굴림"/>
      <family val="3"/>
      <charset val="129"/>
    </font>
    <font>
      <b/>
      <sz val="10"/>
      <name val="돋움"/>
      <family val="3"/>
      <charset val="129"/>
    </font>
    <font>
      <b/>
      <sz val="30"/>
      <name val="돋움"/>
      <family val="3"/>
      <charset val="129"/>
    </font>
    <font>
      <b/>
      <sz val="36"/>
      <name val="돋움"/>
      <family val="3"/>
      <charset val="129"/>
    </font>
    <font>
      <b/>
      <sz val="16"/>
      <name val="돋움"/>
      <family val="3"/>
      <charset val="129"/>
    </font>
    <font>
      <sz val="11"/>
      <name val="바탕"/>
      <family val="1"/>
      <charset val="129"/>
    </font>
    <font>
      <sz val="9"/>
      <name val="돋움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10"/>
      <name val="굴림"/>
      <family val="3"/>
      <charset val="129"/>
    </font>
    <font>
      <b/>
      <sz val="24"/>
      <name val="굴림"/>
      <family val="3"/>
      <charset val="129"/>
    </font>
    <font>
      <b/>
      <sz val="28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95">
    <xf numFmtId="0" fontId="0" fillId="0" borderId="0" xfId="0">
      <alignment vertical="center"/>
    </xf>
    <xf numFmtId="41" fontId="0" fillId="0" borderId="0" xfId="1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41" fontId="0" fillId="0" borderId="6" xfId="0" applyNumberFormat="1" applyFont="1" applyFill="1" applyBorder="1">
      <alignment vertical="center"/>
    </xf>
    <xf numFmtId="179" fontId="0" fillId="0" borderId="0" xfId="0" applyNumberFormat="1" applyFont="1" applyFill="1">
      <alignment vertical="center"/>
    </xf>
    <xf numFmtId="177" fontId="0" fillId="0" borderId="0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78" fontId="0" fillId="0" borderId="0" xfId="0" applyNumberFormat="1" applyFont="1" applyFill="1">
      <alignment vertical="center"/>
    </xf>
    <xf numFmtId="176" fontId="0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178" fontId="5" fillId="0" borderId="0" xfId="0" applyNumberFormat="1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30" xfId="0" applyFont="1" applyFill="1" applyBorder="1">
      <alignment vertical="center"/>
    </xf>
    <xf numFmtId="179" fontId="0" fillId="0" borderId="31" xfId="0" applyNumberFormat="1" applyFont="1" applyFill="1" applyBorder="1" applyAlignment="1">
      <alignment horizontal="right" vertical="center"/>
    </xf>
    <xf numFmtId="41" fontId="0" fillId="0" borderId="0" xfId="0" applyNumberFormat="1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>
      <alignment vertical="center"/>
    </xf>
    <xf numFmtId="0" fontId="11" fillId="0" borderId="0" xfId="0" applyFont="1" applyBorder="1">
      <alignment vertical="center"/>
    </xf>
    <xf numFmtId="177" fontId="0" fillId="0" borderId="0" xfId="0" applyNumberFormat="1">
      <alignment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3" fontId="11" fillId="0" borderId="37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3" fontId="11" fillId="0" borderId="15" xfId="0" applyNumberFormat="1" applyFont="1" applyFill="1" applyBorder="1">
      <alignment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179" fontId="0" fillId="0" borderId="40" xfId="0" applyNumberFormat="1" applyFont="1" applyFill="1" applyBorder="1">
      <alignment vertical="center"/>
    </xf>
    <xf numFmtId="41" fontId="11" fillId="0" borderId="5" xfId="1" applyNumberFormat="1" applyFont="1" applyBorder="1" applyAlignment="1">
      <alignment horizontal="right" vertical="center"/>
    </xf>
    <xf numFmtId="41" fontId="11" fillId="0" borderId="35" xfId="1" applyNumberFormat="1" applyFont="1" applyBorder="1" applyAlignment="1">
      <alignment horizontal="right" vertical="center"/>
    </xf>
    <xf numFmtId="41" fontId="11" fillId="0" borderId="10" xfId="1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Border="1">
      <alignment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>
      <alignment vertical="center"/>
    </xf>
    <xf numFmtId="41" fontId="11" fillId="0" borderId="6" xfId="1" applyNumberFormat="1" applyFont="1" applyBorder="1" applyAlignment="1">
      <alignment horizontal="right" vertical="center"/>
    </xf>
    <xf numFmtId="180" fontId="0" fillId="0" borderId="6" xfId="0" applyNumberFormat="1" applyFont="1" applyFill="1" applyBorder="1">
      <alignment vertical="center"/>
    </xf>
    <xf numFmtId="180" fontId="0" fillId="0" borderId="10" xfId="0" applyNumberFormat="1" applyFont="1" applyFill="1" applyBorder="1">
      <alignment vertical="center"/>
    </xf>
    <xf numFmtId="41" fontId="0" fillId="0" borderId="6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>
      <alignment vertical="center"/>
    </xf>
    <xf numFmtId="41" fontId="0" fillId="0" borderId="0" xfId="0" applyNumberFormat="1" applyFont="1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41" fontId="5" fillId="0" borderId="0" xfId="0" applyNumberFormat="1" applyFont="1" applyFill="1" applyBorder="1">
      <alignment vertical="center"/>
    </xf>
    <xf numFmtId="41" fontId="11" fillId="0" borderId="17" xfId="1" applyNumberFormat="1" applyFont="1" applyBorder="1" applyAlignment="1">
      <alignment horizontal="right" vertical="center"/>
    </xf>
    <xf numFmtId="0" fontId="11" fillId="0" borderId="4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1" fontId="11" fillId="0" borderId="14" xfId="1" applyNumberFormat="1" applyFont="1" applyBorder="1" applyAlignment="1">
      <alignment horizontal="right" vertical="center"/>
    </xf>
    <xf numFmtId="41" fontId="11" fillId="0" borderId="6" xfId="0" applyNumberFormat="1" applyFont="1" applyBorder="1" applyAlignment="1">
      <alignment horizontal="right" vertical="center"/>
    </xf>
    <xf numFmtId="41" fontId="11" fillId="0" borderId="14" xfId="0" applyNumberFormat="1" applyFont="1" applyBorder="1" applyAlignment="1">
      <alignment horizontal="right" vertical="center"/>
    </xf>
    <xf numFmtId="41" fontId="11" fillId="0" borderId="10" xfId="0" applyNumberFormat="1" applyFont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41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0" fillId="0" borderId="12" xfId="0" applyFill="1" applyBorder="1">
      <alignment vertical="center"/>
    </xf>
    <xf numFmtId="0" fontId="0" fillId="0" borderId="12" xfId="0" applyFill="1" applyBorder="1" applyAlignment="1">
      <alignment vertical="center"/>
    </xf>
    <xf numFmtId="0" fontId="7" fillId="0" borderId="12" xfId="0" applyFont="1" applyFill="1" applyBorder="1">
      <alignment vertical="center"/>
    </xf>
    <xf numFmtId="0" fontId="0" fillId="0" borderId="47" xfId="0" applyFill="1" applyBorder="1">
      <alignment vertical="center"/>
    </xf>
    <xf numFmtId="179" fontId="0" fillId="0" borderId="40" xfId="0" applyNumberFormat="1" applyFont="1" applyFill="1" applyBorder="1" applyAlignment="1">
      <alignment horizontal="right" vertical="center"/>
    </xf>
    <xf numFmtId="179" fontId="0" fillId="0" borderId="48" xfId="0" applyNumberFormat="1" applyFont="1" applyFill="1" applyBorder="1" applyAlignment="1">
      <alignment horizontal="right" vertical="center"/>
    </xf>
    <xf numFmtId="0" fontId="0" fillId="0" borderId="46" xfId="0" applyFont="1" applyFill="1" applyBorder="1">
      <alignment vertical="center"/>
    </xf>
    <xf numFmtId="176" fontId="0" fillId="0" borderId="46" xfId="0" applyNumberFormat="1" applyFont="1" applyFill="1" applyBorder="1" applyAlignment="1">
      <alignment vertical="center"/>
    </xf>
    <xf numFmtId="176" fontId="0" fillId="0" borderId="46" xfId="0" applyNumberFormat="1" applyFont="1" applyFill="1" applyBorder="1" applyAlignment="1">
      <alignment horizontal="center" vertical="center"/>
    </xf>
    <xf numFmtId="176" fontId="0" fillId="0" borderId="46" xfId="0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center" vertical="center"/>
    </xf>
    <xf numFmtId="3" fontId="0" fillId="0" borderId="46" xfId="0" applyNumberFormat="1" applyFont="1" applyFill="1" applyBorder="1">
      <alignment vertical="center"/>
    </xf>
    <xf numFmtId="176" fontId="0" fillId="0" borderId="46" xfId="0" applyNumberFormat="1" applyFill="1" applyBorder="1" applyAlignment="1">
      <alignment horizontal="center" vertical="center"/>
    </xf>
    <xf numFmtId="176" fontId="0" fillId="0" borderId="46" xfId="0" applyNumberFormat="1" applyFill="1" applyBorder="1" applyAlignment="1">
      <alignment vertical="center"/>
    </xf>
    <xf numFmtId="176" fontId="0" fillId="0" borderId="45" xfId="0" applyNumberFormat="1" applyFill="1" applyBorder="1" applyAlignment="1">
      <alignment vertical="center"/>
    </xf>
    <xf numFmtId="176" fontId="0" fillId="0" borderId="45" xfId="0" applyNumberFormat="1" applyFill="1" applyBorder="1" applyAlignment="1">
      <alignment horizontal="center" vertical="center"/>
    </xf>
    <xf numFmtId="176" fontId="0" fillId="0" borderId="45" xfId="0" applyNumberFormat="1" applyFont="1" applyFill="1" applyBorder="1" applyAlignment="1">
      <alignment horizontal="center" vertical="center"/>
    </xf>
    <xf numFmtId="176" fontId="0" fillId="0" borderId="45" xfId="0" applyNumberFormat="1" applyFont="1" applyFill="1" applyBorder="1" applyAlignment="1">
      <alignment horizontal="right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>
      <alignment vertical="center"/>
    </xf>
    <xf numFmtId="180" fontId="5" fillId="0" borderId="50" xfId="0" applyNumberFormat="1" applyFont="1" applyFill="1" applyBorder="1">
      <alignment vertical="center"/>
    </xf>
    <xf numFmtId="0" fontId="0" fillId="0" borderId="32" xfId="0" applyFill="1" applyBorder="1" applyAlignment="1">
      <alignment vertical="center"/>
    </xf>
    <xf numFmtId="41" fontId="0" fillId="0" borderId="6" xfId="0" quotePrefix="1" applyNumberFormat="1" applyFont="1" applyFill="1" applyBorder="1" applyAlignment="1">
      <alignment horizontal="right" vertical="center"/>
    </xf>
    <xf numFmtId="180" fontId="0" fillId="0" borderId="5" xfId="0" applyNumberFormat="1" applyFont="1" applyFill="1" applyBorder="1">
      <alignment vertical="center"/>
    </xf>
    <xf numFmtId="179" fontId="0" fillId="0" borderId="51" xfId="0" applyNumberFormat="1" applyFont="1" applyFill="1" applyBorder="1" applyAlignment="1">
      <alignment horizontal="right" vertical="center"/>
    </xf>
    <xf numFmtId="41" fontId="0" fillId="0" borderId="14" xfId="0" applyNumberFormat="1" applyFont="1" applyFill="1" applyBorder="1" applyAlignment="1">
      <alignment horizontal="right" vertical="center"/>
    </xf>
    <xf numFmtId="180" fontId="0" fillId="0" borderId="14" xfId="0" applyNumberFormat="1" applyFont="1" applyFill="1" applyBorder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/>
    </xf>
    <xf numFmtId="0" fontId="0" fillId="0" borderId="45" xfId="0" applyFont="1" applyFill="1" applyBorder="1" applyAlignment="1">
      <alignment horizontal="left" vertical="center"/>
    </xf>
    <xf numFmtId="0" fontId="13" fillId="0" borderId="14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0" fillId="0" borderId="46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left" vertical="center" wrapText="1"/>
    </xf>
    <xf numFmtId="0" fontId="0" fillId="0" borderId="4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52" xfId="0" applyFill="1" applyBorder="1">
      <alignment vertical="center"/>
    </xf>
    <xf numFmtId="0" fontId="0" fillId="0" borderId="53" xfId="0" applyFont="1" applyFill="1" applyBorder="1">
      <alignment vertical="center"/>
    </xf>
    <xf numFmtId="179" fontId="0" fillId="0" borderId="40" xfId="0" quotePrefix="1" applyNumberFormat="1" applyFont="1" applyFill="1" applyBorder="1" applyAlignment="1">
      <alignment horizontal="right" vertical="center"/>
    </xf>
    <xf numFmtId="0" fontId="0" fillId="0" borderId="54" xfId="0" applyFont="1" applyFill="1" applyBorder="1">
      <alignment vertical="center"/>
    </xf>
    <xf numFmtId="0" fontId="0" fillId="0" borderId="46" xfId="0" applyFill="1" applyBorder="1">
      <alignment vertical="center"/>
    </xf>
    <xf numFmtId="176" fontId="0" fillId="0" borderId="55" xfId="0" applyNumberFormat="1" applyFont="1" applyFill="1" applyBorder="1" applyAlignment="1">
      <alignment vertical="center"/>
    </xf>
    <xf numFmtId="176" fontId="0" fillId="0" borderId="55" xfId="0" applyNumberFormat="1" applyFont="1" applyFill="1" applyBorder="1" applyAlignment="1">
      <alignment horizontal="center" vertical="center"/>
    </xf>
    <xf numFmtId="176" fontId="0" fillId="0" borderId="55" xfId="0" applyNumberFormat="1" applyFont="1" applyFill="1" applyBorder="1" applyAlignment="1">
      <alignment horizontal="right" vertical="center"/>
    </xf>
    <xf numFmtId="0" fontId="0" fillId="0" borderId="55" xfId="0" applyFont="1" applyFill="1" applyBorder="1" applyAlignment="1">
      <alignment horizontal="center" vertical="center"/>
    </xf>
    <xf numFmtId="176" fontId="0" fillId="0" borderId="45" xfId="0" applyNumberFormat="1" applyFont="1" applyFill="1" applyBorder="1" applyAlignment="1">
      <alignment vertical="center"/>
    </xf>
    <xf numFmtId="0" fontId="0" fillId="0" borderId="54" xfId="0" applyFont="1" applyFill="1" applyBorder="1" applyAlignment="1">
      <alignment horizontal="center" vertical="center"/>
    </xf>
    <xf numFmtId="176" fontId="0" fillId="0" borderId="46" xfId="0" applyNumberFormat="1" applyFont="1" applyFill="1" applyBorder="1" applyAlignment="1">
      <alignment horizontal="right" vertical="center" shrinkToFit="1"/>
    </xf>
    <xf numFmtId="41" fontId="0" fillId="0" borderId="10" xfId="0" quotePrefix="1" applyNumberFormat="1" applyFont="1" applyFill="1" applyBorder="1" applyAlignment="1">
      <alignment horizontal="right" vertical="center"/>
    </xf>
    <xf numFmtId="0" fontId="0" fillId="0" borderId="56" xfId="0" applyFont="1" applyFill="1" applyBorder="1">
      <alignment vertical="center"/>
    </xf>
    <xf numFmtId="0" fontId="20" fillId="0" borderId="14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11" fillId="0" borderId="45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41" fontId="20" fillId="0" borderId="13" xfId="0" applyNumberFormat="1" applyFont="1" applyFill="1" applyBorder="1" applyAlignment="1">
      <alignment horizontal="left" vertical="center" shrinkToFit="1"/>
    </xf>
    <xf numFmtId="0" fontId="22" fillId="0" borderId="0" xfId="7" applyFont="1" applyAlignment="1">
      <alignment horizontal="center" vertical="center"/>
    </xf>
    <xf numFmtId="0" fontId="2" fillId="0" borderId="0" xfId="7">
      <alignment vertical="center"/>
    </xf>
    <xf numFmtId="0" fontId="23" fillId="0" borderId="0" xfId="7" applyFont="1" applyAlignment="1">
      <alignment horizontal="center" vertical="center"/>
    </xf>
    <xf numFmtId="0" fontId="13" fillId="0" borderId="0" xfId="7" applyFont="1" applyAlignment="1">
      <alignment vertical="center"/>
    </xf>
    <xf numFmtId="0" fontId="3" fillId="0" borderId="0" xfId="7" applyFont="1">
      <alignment vertical="center"/>
    </xf>
    <xf numFmtId="0" fontId="23" fillId="0" borderId="63" xfId="7" applyFont="1" applyBorder="1" applyAlignment="1">
      <alignment horizontal="center" vertical="center"/>
    </xf>
    <xf numFmtId="0" fontId="23" fillId="0" borderId="64" xfId="7" applyFont="1" applyBorder="1" applyAlignment="1">
      <alignment horizontal="center" vertical="center"/>
    </xf>
    <xf numFmtId="41" fontId="10" fillId="0" borderId="64" xfId="7" applyNumberFormat="1" applyFont="1" applyBorder="1" applyAlignment="1">
      <alignment horizontal="right" vertical="center"/>
    </xf>
    <xf numFmtId="41" fontId="10" fillId="0" borderId="65" xfId="7" applyNumberFormat="1" applyFont="1" applyBorder="1" applyAlignment="1">
      <alignment horizontal="right" vertical="center"/>
    </xf>
    <xf numFmtId="0" fontId="20" fillId="0" borderId="0" xfId="7" applyFont="1">
      <alignment vertical="center"/>
    </xf>
    <xf numFmtId="0" fontId="23" fillId="0" borderId="66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3" fontId="23" fillId="0" borderId="12" xfId="7" applyNumberFormat="1" applyFont="1" applyBorder="1">
      <alignment vertical="center"/>
    </xf>
    <xf numFmtId="3" fontId="23" fillId="0" borderId="67" xfId="7" applyNumberFormat="1" applyFont="1" applyBorder="1" applyAlignment="1">
      <alignment horizontal="right" vertical="center"/>
    </xf>
    <xf numFmtId="0" fontId="23" fillId="0" borderId="68" xfId="7" applyFont="1" applyBorder="1" applyAlignment="1">
      <alignment horizontal="center" vertical="center"/>
    </xf>
    <xf numFmtId="0" fontId="23" fillId="0" borderId="69" xfId="7" applyFont="1" applyBorder="1" applyAlignment="1">
      <alignment horizontal="center" vertical="center"/>
    </xf>
    <xf numFmtId="3" fontId="23" fillId="0" borderId="70" xfId="7" applyNumberFormat="1" applyFont="1" applyBorder="1">
      <alignment vertical="center"/>
    </xf>
    <xf numFmtId="3" fontId="23" fillId="0" borderId="71" xfId="7" applyNumberFormat="1" applyFont="1" applyBorder="1" applyAlignment="1">
      <alignment horizontal="right" vertical="center"/>
    </xf>
    <xf numFmtId="0" fontId="23" fillId="0" borderId="0" xfId="7" applyFont="1" applyBorder="1" applyAlignment="1">
      <alignment horizontal="center" vertical="center"/>
    </xf>
    <xf numFmtId="41" fontId="23" fillId="0" borderId="0" xfId="7" applyNumberFormat="1" applyFont="1" applyBorder="1" applyAlignment="1">
      <alignment horizontal="right" vertical="center"/>
    </xf>
    <xf numFmtId="41" fontId="23" fillId="0" borderId="0" xfId="7" applyNumberFormat="1" applyFont="1" applyBorder="1">
      <alignment vertical="center"/>
    </xf>
    <xf numFmtId="3" fontId="23" fillId="0" borderId="0" xfId="7" applyNumberFormat="1" applyFont="1" applyBorder="1" applyAlignment="1">
      <alignment horizontal="right" vertical="center"/>
    </xf>
    <xf numFmtId="0" fontId="7" fillId="0" borderId="0" xfId="7" applyFont="1">
      <alignment vertical="center"/>
    </xf>
    <xf numFmtId="0" fontId="7" fillId="0" borderId="0" xfId="7" applyFont="1" applyAlignment="1">
      <alignment horizontal="right" vertical="center"/>
    </xf>
    <xf numFmtId="0" fontId="23" fillId="0" borderId="72" xfId="7" applyFont="1" applyBorder="1" applyAlignment="1">
      <alignment horizontal="center" vertical="center"/>
    </xf>
    <xf numFmtId="3" fontId="10" fillId="0" borderId="64" xfId="7" applyNumberFormat="1" applyFont="1" applyBorder="1" applyAlignment="1">
      <alignment vertical="center"/>
    </xf>
    <xf numFmtId="3" fontId="10" fillId="0" borderId="65" xfId="7" applyNumberFormat="1" applyFont="1" applyBorder="1" applyAlignment="1">
      <alignment vertical="center"/>
    </xf>
    <xf numFmtId="0" fontId="23" fillId="2" borderId="73" xfId="7" applyFont="1" applyFill="1" applyBorder="1" applyAlignment="1">
      <alignment horizontal="center" vertical="center"/>
    </xf>
    <xf numFmtId="0" fontId="23" fillId="2" borderId="74" xfId="7" applyFont="1" applyFill="1" applyBorder="1" applyAlignment="1">
      <alignment horizontal="center" vertical="center"/>
    </xf>
    <xf numFmtId="3" fontId="23" fillId="2" borderId="6" xfId="7" applyNumberFormat="1" applyFont="1" applyFill="1" applyBorder="1">
      <alignment vertical="center"/>
    </xf>
    <xf numFmtId="3" fontId="10" fillId="2" borderId="67" xfId="7" applyNumberFormat="1" applyFont="1" applyFill="1" applyBorder="1" applyAlignment="1">
      <alignment vertical="center"/>
    </xf>
    <xf numFmtId="0" fontId="23" fillId="2" borderId="66" xfId="7" applyFont="1" applyFill="1" applyBorder="1" applyAlignment="1">
      <alignment horizontal="center" vertical="center"/>
    </xf>
    <xf numFmtId="41" fontId="3" fillId="0" borderId="0" xfId="7" applyNumberFormat="1" applyFont="1">
      <alignment vertical="center"/>
    </xf>
    <xf numFmtId="0" fontId="23" fillId="2" borderId="68" xfId="7" applyFont="1" applyFill="1" applyBorder="1" applyAlignment="1">
      <alignment horizontal="center" vertical="center"/>
    </xf>
    <xf numFmtId="0" fontId="23" fillId="2" borderId="69" xfId="7" applyFont="1" applyFill="1" applyBorder="1" applyAlignment="1">
      <alignment horizontal="center" vertical="center"/>
    </xf>
    <xf numFmtId="3" fontId="23" fillId="2" borderId="69" xfId="7" applyNumberFormat="1" applyFont="1" applyFill="1" applyBorder="1">
      <alignment vertical="center"/>
    </xf>
    <xf numFmtId="3" fontId="10" fillId="2" borderId="71" xfId="7" applyNumberFormat="1" applyFont="1" applyFill="1" applyBorder="1" applyAlignment="1">
      <alignment vertical="center"/>
    </xf>
    <xf numFmtId="3" fontId="23" fillId="0" borderId="0" xfId="7" applyNumberFormat="1" applyFont="1" applyBorder="1">
      <alignment vertical="center"/>
    </xf>
    <xf numFmtId="3" fontId="10" fillId="0" borderId="0" xfId="7" applyNumberFormat="1" applyFont="1" applyBorder="1" applyAlignment="1">
      <alignment vertical="center"/>
    </xf>
    <xf numFmtId="41" fontId="23" fillId="0" borderId="0" xfId="7" applyNumberFormat="1" applyFont="1" applyBorder="1" applyAlignment="1">
      <alignment vertical="center"/>
    </xf>
    <xf numFmtId="41" fontId="10" fillId="0" borderId="0" xfId="7" applyNumberFormat="1" applyFont="1" applyBorder="1" applyAlignment="1">
      <alignment vertical="center"/>
    </xf>
    <xf numFmtId="0" fontId="7" fillId="0" borderId="0" xfId="7" applyFont="1" applyBorder="1" applyAlignment="1">
      <alignment horizontal="center" vertical="center"/>
    </xf>
    <xf numFmtId="41" fontId="7" fillId="0" borderId="0" xfId="7" applyNumberFormat="1" applyFont="1" applyBorder="1" applyAlignment="1">
      <alignment vertical="center"/>
    </xf>
    <xf numFmtId="41" fontId="15" fillId="0" borderId="0" xfId="7" applyNumberFormat="1" applyFont="1" applyBorder="1" applyAlignment="1">
      <alignment vertical="center"/>
    </xf>
    <xf numFmtId="0" fontId="0" fillId="0" borderId="6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1" fontId="5" fillId="0" borderId="29" xfId="0" applyNumberFormat="1" applyFont="1" applyFill="1" applyBorder="1">
      <alignment vertical="center"/>
    </xf>
    <xf numFmtId="180" fontId="5" fillId="0" borderId="75" xfId="0" applyNumberFormat="1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49" xfId="0" applyFont="1" applyFill="1" applyBorder="1">
      <alignment vertical="center"/>
    </xf>
    <xf numFmtId="179" fontId="0" fillId="0" borderId="76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 wrapText="1" shrinkToFit="1"/>
    </xf>
    <xf numFmtId="0" fontId="0" fillId="0" borderId="10" xfId="0" applyFill="1" applyBorder="1" applyAlignment="1">
      <alignment horizontal="left" vertical="center" wrapText="1" shrinkToFit="1"/>
    </xf>
    <xf numFmtId="0" fontId="0" fillId="0" borderId="10" xfId="0" applyFont="1" applyFill="1" applyBorder="1" applyAlignment="1">
      <alignment horizontal="left" vertical="center" wrapText="1" shrinkToFit="1"/>
    </xf>
    <xf numFmtId="0" fontId="1" fillId="0" borderId="0" xfId="8">
      <alignment vertical="center"/>
    </xf>
    <xf numFmtId="0" fontId="17" fillId="0" borderId="0" xfId="8" applyFont="1" applyAlignment="1">
      <alignment horizontal="center"/>
    </xf>
    <xf numFmtId="0" fontId="8" fillId="0" borderId="19" xfId="8" applyFont="1" applyBorder="1" applyAlignment="1">
      <alignment vertical="center" wrapText="1"/>
    </xf>
    <xf numFmtId="0" fontId="8" fillId="0" borderId="77" xfId="8" applyFont="1" applyBorder="1" applyAlignment="1">
      <alignment vertical="center"/>
    </xf>
    <xf numFmtId="0" fontId="18" fillId="0" borderId="0" xfId="8" applyFont="1" applyAlignment="1">
      <alignment horizontal="center"/>
    </xf>
    <xf numFmtId="0" fontId="19" fillId="0" borderId="0" xfId="8" applyFont="1" applyAlignment="1">
      <alignment horizontal="left" vertical="center"/>
    </xf>
    <xf numFmtId="0" fontId="19" fillId="0" borderId="0" xfId="8" applyFont="1">
      <alignment vertical="center"/>
    </xf>
    <xf numFmtId="0" fontId="10" fillId="0" borderId="59" xfId="8" applyFont="1" applyBorder="1" applyAlignment="1">
      <alignment horizontal="center" vertical="center"/>
    </xf>
    <xf numFmtId="0" fontId="10" fillId="0" borderId="60" xfId="8" applyFont="1" applyBorder="1" applyAlignment="1">
      <alignment horizontal="center" vertical="center"/>
    </xf>
    <xf numFmtId="0" fontId="10" fillId="0" borderId="61" xfId="8" applyFont="1" applyBorder="1" applyAlignment="1">
      <alignment horizontal="center" vertical="center"/>
    </xf>
    <xf numFmtId="0" fontId="10" fillId="0" borderId="61" xfId="8" applyFont="1" applyBorder="1" applyAlignment="1">
      <alignment horizontal="center" vertical="center" shrinkToFit="1"/>
    </xf>
    <xf numFmtId="0" fontId="10" fillId="0" borderId="62" xfId="8" applyFont="1" applyBorder="1" applyAlignment="1">
      <alignment horizontal="center" vertical="center"/>
    </xf>
    <xf numFmtId="41" fontId="23" fillId="0" borderId="66" xfId="7" applyNumberFormat="1" applyFont="1" applyBorder="1" applyAlignment="1">
      <alignment horizontal="center" vertical="center"/>
    </xf>
    <xf numFmtId="0" fontId="23" fillId="2" borderId="6" xfId="7" applyFont="1" applyFill="1" applyBorder="1" applyAlignment="1">
      <alignment horizontal="center" vertical="center" shrinkToFit="1"/>
    </xf>
    <xf numFmtId="41" fontId="11" fillId="0" borderId="10" xfId="0" quotePrefix="1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11" fillId="0" borderId="48" xfId="0" applyFont="1" applyBorder="1" applyAlignment="1">
      <alignment horizontal="left" vertical="center" wrapText="1"/>
    </xf>
    <xf numFmtId="0" fontId="4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top"/>
    </xf>
    <xf numFmtId="0" fontId="1" fillId="0" borderId="0" xfId="8" applyAlignment="1">
      <alignment horizontal="center"/>
    </xf>
    <xf numFmtId="0" fontId="24" fillId="0" borderId="0" xfId="8" applyFont="1" applyAlignment="1">
      <alignment horizontal="left" vertical="top"/>
    </xf>
    <xf numFmtId="0" fontId="25" fillId="0" borderId="0" xfId="8" applyFont="1" applyAlignment="1">
      <alignment horizontal="center"/>
    </xf>
    <xf numFmtId="0" fontId="2" fillId="0" borderId="0" xfId="8" applyFont="1" applyAlignment="1">
      <alignment horizontal="center"/>
    </xf>
    <xf numFmtId="0" fontId="18" fillId="0" borderId="0" xfId="8" applyFont="1" applyAlignment="1">
      <alignment horizontal="center"/>
    </xf>
    <xf numFmtId="0" fontId="21" fillId="0" borderId="0" xfId="8" applyFont="1" applyAlignment="1">
      <alignment horizontal="center" vertical="center"/>
    </xf>
    <xf numFmtId="0" fontId="10" fillId="0" borderId="57" xfId="7" applyFont="1" applyBorder="1" applyAlignment="1">
      <alignment horizontal="center" vertical="center"/>
    </xf>
    <xf numFmtId="0" fontId="10" fillId="0" borderId="34" xfId="7" applyFont="1" applyBorder="1" applyAlignment="1">
      <alignment horizontal="center" vertical="center"/>
    </xf>
    <xf numFmtId="0" fontId="10" fillId="0" borderId="58" xfId="7" applyFont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5" fillId="0" borderId="16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41" fontId="0" fillId="0" borderId="32" xfId="2" applyFont="1" applyFill="1" applyBorder="1" applyAlignment="1">
      <alignment horizontal="left" vertical="center"/>
    </xf>
    <xf numFmtId="41" fontId="0" fillId="0" borderId="46" xfId="2" applyFont="1" applyFill="1" applyBorder="1" applyAlignment="1">
      <alignment horizontal="left" vertical="center"/>
    </xf>
    <xf numFmtId="41" fontId="0" fillId="0" borderId="8" xfId="2" applyFont="1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46" xfId="0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9" applyFont="1" applyAlignment="1">
      <alignment horizontal="center" vertical="center"/>
    </xf>
    <xf numFmtId="0" fontId="22" fillId="0" borderId="0" xfId="9" applyFont="1" applyAlignment="1">
      <alignment horizontal="center" vertical="center"/>
    </xf>
    <xf numFmtId="0" fontId="2" fillId="0" borderId="0" xfId="9">
      <alignment vertical="center"/>
    </xf>
    <xf numFmtId="0" fontId="23" fillId="0" borderId="0" xfId="9" applyFont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3" fillId="0" borderId="0" xfId="9" applyFont="1" applyAlignment="1">
      <alignment vertical="center"/>
    </xf>
    <xf numFmtId="0" fontId="10" fillId="0" borderId="57" xfId="9" applyFont="1" applyBorder="1" applyAlignment="1">
      <alignment horizontal="center" vertical="center"/>
    </xf>
    <xf numFmtId="0" fontId="10" fillId="0" borderId="34" xfId="9" applyFont="1" applyBorder="1" applyAlignment="1">
      <alignment horizontal="center" vertical="center"/>
    </xf>
    <xf numFmtId="0" fontId="10" fillId="0" borderId="58" xfId="9" applyFont="1" applyBorder="1" applyAlignment="1">
      <alignment horizontal="center" vertical="center"/>
    </xf>
    <xf numFmtId="0" fontId="3" fillId="0" borderId="77" xfId="9" applyFont="1" applyBorder="1">
      <alignment vertical="center"/>
    </xf>
    <xf numFmtId="0" fontId="3" fillId="0" borderId="0" xfId="9" applyFont="1" applyBorder="1">
      <alignment vertical="center"/>
    </xf>
    <xf numFmtId="0" fontId="3" fillId="0" borderId="0" xfId="9" applyFont="1">
      <alignment vertical="center"/>
    </xf>
    <xf numFmtId="0" fontId="10" fillId="0" borderId="59" xfId="9" applyFont="1" applyBorder="1" applyAlignment="1">
      <alignment horizontal="center" vertical="center"/>
    </xf>
    <xf numFmtId="0" fontId="10" fillId="0" borderId="60" xfId="9" applyFont="1" applyBorder="1" applyAlignment="1">
      <alignment horizontal="center" vertical="center"/>
    </xf>
    <xf numFmtId="0" fontId="10" fillId="0" borderId="61" xfId="9" applyFont="1" applyBorder="1" applyAlignment="1">
      <alignment horizontal="center" vertical="center"/>
    </xf>
    <xf numFmtId="0" fontId="10" fillId="0" borderId="61" xfId="9" applyFont="1" applyBorder="1" applyAlignment="1">
      <alignment horizontal="center" vertical="center" shrinkToFit="1"/>
    </xf>
    <xf numFmtId="0" fontId="10" fillId="0" borderId="62" xfId="9" applyFont="1" applyBorder="1" applyAlignment="1">
      <alignment horizontal="center" vertical="center"/>
    </xf>
    <xf numFmtId="0" fontId="23" fillId="0" borderId="63" xfId="9" applyFont="1" applyBorder="1" applyAlignment="1">
      <alignment horizontal="center" vertical="center"/>
    </xf>
    <xf numFmtId="0" fontId="23" fillId="0" borderId="64" xfId="9" applyFont="1" applyBorder="1" applyAlignment="1">
      <alignment horizontal="center" vertical="center"/>
    </xf>
    <xf numFmtId="41" fontId="10" fillId="0" borderId="64" xfId="9" applyNumberFormat="1" applyFont="1" applyBorder="1" applyAlignment="1">
      <alignment horizontal="right" vertical="center"/>
    </xf>
    <xf numFmtId="41" fontId="10" fillId="0" borderId="65" xfId="9" applyNumberFormat="1" applyFont="1" applyBorder="1" applyAlignment="1">
      <alignment horizontal="right" vertical="center"/>
    </xf>
    <xf numFmtId="0" fontId="20" fillId="0" borderId="0" xfId="9" applyFont="1">
      <alignment vertical="center"/>
    </xf>
    <xf numFmtId="41" fontId="23" fillId="0" borderId="66" xfId="9" applyNumberFormat="1" applyFont="1" applyBorder="1" applyAlignment="1">
      <alignment horizontal="center" vertical="center"/>
    </xf>
    <xf numFmtId="0" fontId="23" fillId="0" borderId="6" xfId="9" applyFont="1" applyBorder="1" applyAlignment="1">
      <alignment horizontal="center" vertical="center"/>
    </xf>
    <xf numFmtId="3" fontId="23" fillId="0" borderId="12" xfId="9" applyNumberFormat="1" applyFont="1" applyBorder="1">
      <alignment vertical="center"/>
    </xf>
    <xf numFmtId="3" fontId="23" fillId="0" borderId="67" xfId="9" applyNumberFormat="1" applyFont="1" applyBorder="1" applyAlignment="1">
      <alignment horizontal="right" vertical="center"/>
    </xf>
    <xf numFmtId="0" fontId="23" fillId="0" borderId="66" xfId="9" applyFont="1" applyBorder="1" applyAlignment="1">
      <alignment horizontal="center" vertical="center"/>
    </xf>
    <xf numFmtId="0" fontId="23" fillId="0" borderId="68" xfId="9" applyFont="1" applyBorder="1" applyAlignment="1">
      <alignment horizontal="center" vertical="center"/>
    </xf>
    <xf numFmtId="0" fontId="23" fillId="0" borderId="69" xfId="9" applyFont="1" applyBorder="1" applyAlignment="1">
      <alignment horizontal="center" vertical="center"/>
    </xf>
    <xf numFmtId="3" fontId="23" fillId="0" borderId="70" xfId="9" applyNumberFormat="1" applyFont="1" applyBorder="1">
      <alignment vertical="center"/>
    </xf>
    <xf numFmtId="3" fontId="23" fillId="0" borderId="71" xfId="9" applyNumberFormat="1" applyFont="1" applyBorder="1" applyAlignment="1">
      <alignment horizontal="right" vertical="center"/>
    </xf>
    <xf numFmtId="0" fontId="23" fillId="0" borderId="0" xfId="9" applyFont="1" applyBorder="1" applyAlignment="1">
      <alignment horizontal="center" vertical="center"/>
    </xf>
    <xf numFmtId="41" fontId="23" fillId="0" borderId="0" xfId="9" applyNumberFormat="1" applyFont="1" applyBorder="1" applyAlignment="1">
      <alignment horizontal="right" vertical="center"/>
    </xf>
    <xf numFmtId="41" fontId="23" fillId="0" borderId="0" xfId="9" applyNumberFormat="1" applyFont="1" applyBorder="1">
      <alignment vertical="center"/>
    </xf>
    <xf numFmtId="3" fontId="23" fillId="0" borderId="0" xfId="9" applyNumberFormat="1" applyFont="1" applyBorder="1" applyAlignment="1">
      <alignment horizontal="right" vertical="center"/>
    </xf>
    <xf numFmtId="0" fontId="7" fillId="0" borderId="0" xfId="9" applyFont="1">
      <alignment vertical="center"/>
    </xf>
    <xf numFmtId="0" fontId="7" fillId="0" borderId="0" xfId="9" applyFont="1" applyAlignment="1">
      <alignment horizontal="right" vertical="center"/>
    </xf>
    <xf numFmtId="0" fontId="23" fillId="0" borderId="72" xfId="9" applyFont="1" applyBorder="1" applyAlignment="1">
      <alignment horizontal="center" vertical="center"/>
    </xf>
    <xf numFmtId="3" fontId="10" fillId="0" borderId="64" xfId="9" applyNumberFormat="1" applyFont="1" applyBorder="1" applyAlignment="1">
      <alignment vertical="center"/>
    </xf>
    <xf numFmtId="3" fontId="10" fillId="0" borderId="65" xfId="9" applyNumberFormat="1" applyFont="1" applyBorder="1" applyAlignment="1">
      <alignment vertical="center"/>
    </xf>
    <xf numFmtId="0" fontId="23" fillId="2" borderId="73" xfId="9" applyFont="1" applyFill="1" applyBorder="1" applyAlignment="1">
      <alignment horizontal="center" vertical="center"/>
    </xf>
    <xf numFmtId="0" fontId="23" fillId="2" borderId="74" xfId="9" applyFont="1" applyFill="1" applyBorder="1" applyAlignment="1">
      <alignment horizontal="center" vertical="center"/>
    </xf>
    <xf numFmtId="3" fontId="23" fillId="2" borderId="6" xfId="9" applyNumberFormat="1" applyFont="1" applyFill="1" applyBorder="1">
      <alignment vertical="center"/>
    </xf>
    <xf numFmtId="3" fontId="23" fillId="2" borderId="67" xfId="9" applyNumberFormat="1" applyFont="1" applyFill="1" applyBorder="1" applyAlignment="1">
      <alignment vertical="center"/>
    </xf>
    <xf numFmtId="0" fontId="23" fillId="2" borderId="78" xfId="9" applyFont="1" applyFill="1" applyBorder="1" applyAlignment="1">
      <alignment horizontal="center" vertical="center"/>
    </xf>
    <xf numFmtId="0" fontId="23" fillId="2" borderId="6" xfId="9" applyFont="1" applyFill="1" applyBorder="1" applyAlignment="1">
      <alignment horizontal="center" vertical="center"/>
    </xf>
    <xf numFmtId="41" fontId="3" fillId="0" borderId="0" xfId="9" applyNumberFormat="1" applyFont="1">
      <alignment vertical="center"/>
    </xf>
    <xf numFmtId="0" fontId="23" fillId="2" borderId="79" xfId="9" applyFont="1" applyFill="1" applyBorder="1" applyAlignment="1">
      <alignment horizontal="center" vertical="center"/>
    </xf>
    <xf numFmtId="0" fontId="23" fillId="2" borderId="0" xfId="9" applyFont="1" applyFill="1" applyBorder="1" applyAlignment="1">
      <alignment horizontal="center" vertical="center"/>
    </xf>
    <xf numFmtId="0" fontId="23" fillId="2" borderId="66" xfId="9" applyFont="1" applyFill="1" applyBorder="1" applyAlignment="1">
      <alignment horizontal="center" vertical="center"/>
    </xf>
    <xf numFmtId="0" fontId="23" fillId="2" borderId="8" xfId="9" applyFont="1" applyFill="1" applyBorder="1" applyAlignment="1">
      <alignment horizontal="center" vertical="center"/>
    </xf>
    <xf numFmtId="3" fontId="23" fillId="2" borderId="14" xfId="9" applyNumberFormat="1" applyFont="1" applyFill="1" applyBorder="1">
      <alignment vertical="center"/>
    </xf>
    <xf numFmtId="0" fontId="23" fillId="2" borderId="74" xfId="9" applyFont="1" applyFill="1" applyBorder="1" applyAlignment="1">
      <alignment horizontal="center" vertical="center" shrinkToFit="1"/>
    </xf>
    <xf numFmtId="3" fontId="23" fillId="2" borderId="80" xfId="9" applyNumberFormat="1" applyFont="1" applyFill="1" applyBorder="1" applyAlignment="1">
      <alignment vertical="center"/>
    </xf>
    <xf numFmtId="0" fontId="23" fillId="2" borderId="68" xfId="9" applyFont="1" applyFill="1" applyBorder="1" applyAlignment="1">
      <alignment horizontal="center" vertical="center"/>
    </xf>
    <xf numFmtId="0" fontId="23" fillId="2" borderId="69" xfId="9" applyFont="1" applyFill="1" applyBorder="1" applyAlignment="1">
      <alignment horizontal="center" vertical="center"/>
    </xf>
    <xf numFmtId="3" fontId="23" fillId="2" borderId="69" xfId="9" applyNumberFormat="1" applyFont="1" applyFill="1" applyBorder="1">
      <alignment vertical="center"/>
    </xf>
    <xf numFmtId="3" fontId="23" fillId="2" borderId="71" xfId="9" applyNumberFormat="1" applyFont="1" applyFill="1" applyBorder="1" applyAlignment="1">
      <alignment vertical="center"/>
    </xf>
    <xf numFmtId="0" fontId="23" fillId="2" borderId="81" xfId="9" applyFont="1" applyFill="1" applyBorder="1" applyAlignment="1">
      <alignment horizontal="center" vertical="center"/>
    </xf>
    <xf numFmtId="0" fontId="23" fillId="2" borderId="82" xfId="9" applyFont="1" applyFill="1" applyBorder="1" applyAlignment="1">
      <alignment horizontal="center" vertical="center"/>
    </xf>
    <xf numFmtId="3" fontId="23" fillId="2" borderId="82" xfId="9" applyNumberFormat="1" applyFont="1" applyFill="1" applyBorder="1">
      <alignment vertical="center"/>
    </xf>
    <xf numFmtId="3" fontId="23" fillId="2" borderId="83" xfId="9" applyNumberFormat="1" applyFont="1" applyFill="1" applyBorder="1" applyAlignment="1">
      <alignment vertical="center"/>
    </xf>
    <xf numFmtId="3" fontId="23" fillId="0" borderId="0" xfId="9" applyNumberFormat="1" applyFont="1" applyBorder="1">
      <alignment vertical="center"/>
    </xf>
    <xf numFmtId="3" fontId="10" fillId="0" borderId="0" xfId="9" applyNumberFormat="1" applyFont="1" applyBorder="1" applyAlignment="1">
      <alignment vertical="center"/>
    </xf>
    <xf numFmtId="41" fontId="23" fillId="0" borderId="0" xfId="9" applyNumberFormat="1" applyFont="1" applyBorder="1" applyAlignment="1">
      <alignment vertical="center"/>
    </xf>
    <xf numFmtId="41" fontId="10" fillId="0" borderId="0" xfId="9" applyNumberFormat="1" applyFont="1" applyBorder="1" applyAlignment="1">
      <alignment vertical="center"/>
    </xf>
    <xf numFmtId="0" fontId="7" fillId="0" borderId="0" xfId="9" applyFont="1" applyBorder="1" applyAlignment="1">
      <alignment horizontal="center" vertical="center"/>
    </xf>
    <xf numFmtId="41" fontId="7" fillId="0" borderId="0" xfId="9" applyNumberFormat="1" applyFont="1" applyBorder="1" applyAlignment="1">
      <alignment vertical="center"/>
    </xf>
    <xf numFmtId="41" fontId="15" fillId="0" borderId="0" xfId="9" applyNumberFormat="1" applyFont="1" applyBorder="1" applyAlignment="1">
      <alignment vertical="center"/>
    </xf>
    <xf numFmtId="0" fontId="21" fillId="0" borderId="0" xfId="7" applyFont="1" applyAlignment="1">
      <alignment horizontal="center" vertical="center"/>
    </xf>
    <xf numFmtId="0" fontId="23" fillId="0" borderId="0" xfId="7" applyFont="1" applyAlignment="1">
      <alignment vertical="center"/>
    </xf>
    <xf numFmtId="0" fontId="10" fillId="0" borderId="84" xfId="7" applyFont="1" applyBorder="1" applyAlignment="1">
      <alignment horizontal="right" vertical="center"/>
    </xf>
    <xf numFmtId="0" fontId="28" fillId="0" borderId="84" xfId="7" applyFont="1" applyBorder="1" applyAlignment="1">
      <alignment horizontal="right" vertical="center"/>
    </xf>
    <xf numFmtId="0" fontId="10" fillId="0" borderId="85" xfId="7" applyFont="1" applyBorder="1" applyAlignment="1">
      <alignment horizontal="center" vertical="center"/>
    </xf>
    <xf numFmtId="0" fontId="10" fillId="0" borderId="86" xfId="7" applyFont="1" applyBorder="1" applyAlignment="1">
      <alignment horizontal="center" vertical="center"/>
    </xf>
    <xf numFmtId="0" fontId="10" fillId="0" borderId="87" xfId="7" applyFont="1" applyBorder="1" applyAlignment="1">
      <alignment horizontal="center" vertical="center"/>
    </xf>
    <xf numFmtId="0" fontId="10" fillId="0" borderId="61" xfId="7" applyFont="1" applyBorder="1" applyAlignment="1">
      <alignment horizontal="center" vertical="center"/>
    </xf>
    <xf numFmtId="0" fontId="10" fillId="0" borderId="88" xfId="7" applyFont="1" applyBorder="1" applyAlignment="1">
      <alignment horizontal="center" vertical="center"/>
    </xf>
    <xf numFmtId="0" fontId="10" fillId="0" borderId="61" xfId="7" applyFont="1" applyBorder="1" applyAlignment="1">
      <alignment horizontal="center" vertical="center" shrinkToFit="1"/>
    </xf>
    <xf numFmtId="0" fontId="10" fillId="0" borderId="89" xfId="7" applyFont="1" applyBorder="1" applyAlignment="1">
      <alignment horizontal="center" vertical="center"/>
    </xf>
    <xf numFmtId="176" fontId="10" fillId="0" borderId="64" xfId="7" applyNumberFormat="1" applyFont="1" applyBorder="1" applyAlignment="1">
      <alignment horizontal="right" vertical="center"/>
    </xf>
    <xf numFmtId="0" fontId="10" fillId="0" borderId="65" xfId="7" applyNumberFormat="1" applyFont="1" applyBorder="1" applyAlignment="1">
      <alignment vertical="center"/>
    </xf>
    <xf numFmtId="0" fontId="23" fillId="0" borderId="50" xfId="7" applyFont="1" applyBorder="1" applyAlignment="1">
      <alignment horizontal="center" vertical="center"/>
    </xf>
    <xf numFmtId="3" fontId="23" fillId="0" borderId="50" xfId="7" applyNumberFormat="1" applyFont="1" applyBorder="1">
      <alignment vertical="center"/>
    </xf>
    <xf numFmtId="3" fontId="23" fillId="0" borderId="50" xfId="7" applyNumberFormat="1" applyFont="1" applyBorder="1" applyAlignment="1">
      <alignment horizontal="right" vertical="center"/>
    </xf>
    <xf numFmtId="0" fontId="23" fillId="2" borderId="73" xfId="7" applyFont="1" applyFill="1" applyBorder="1" applyAlignment="1">
      <alignment horizontal="center" vertical="center"/>
    </xf>
    <xf numFmtId="0" fontId="23" fillId="2" borderId="78" xfId="7" applyFont="1" applyFill="1" applyBorder="1" applyAlignment="1">
      <alignment horizontal="center" vertical="center"/>
    </xf>
    <xf numFmtId="0" fontId="23" fillId="2" borderId="6" xfId="7" applyFont="1" applyFill="1" applyBorder="1" applyAlignment="1">
      <alignment horizontal="center" vertical="center"/>
    </xf>
    <xf numFmtId="0" fontId="23" fillId="2" borderId="79" xfId="7" applyFont="1" applyFill="1" applyBorder="1" applyAlignment="1">
      <alignment horizontal="center" vertical="center"/>
    </xf>
    <xf numFmtId="0" fontId="23" fillId="2" borderId="0" xfId="7" applyFont="1" applyFill="1" applyBorder="1" applyAlignment="1">
      <alignment horizontal="center" vertical="center"/>
    </xf>
    <xf numFmtId="0" fontId="23" fillId="2" borderId="8" xfId="7" applyFont="1" applyFill="1" applyBorder="1" applyAlignment="1">
      <alignment horizontal="center" vertical="center"/>
    </xf>
    <xf numFmtId="0" fontId="23" fillId="2" borderId="74" xfId="7" applyFont="1" applyFill="1" applyBorder="1" applyAlignment="1">
      <alignment horizontal="center" vertical="center" wrapText="1"/>
    </xf>
    <xf numFmtId="3" fontId="23" fillId="2" borderId="14" xfId="7" applyNumberFormat="1" applyFont="1" applyFill="1" applyBorder="1">
      <alignment vertical="center"/>
    </xf>
    <xf numFmtId="3" fontId="10" fillId="2" borderId="80" xfId="7" applyNumberFormat="1" applyFont="1" applyFill="1" applyBorder="1" applyAlignment="1">
      <alignment vertical="center"/>
    </xf>
    <xf numFmtId="0" fontId="23" fillId="2" borderId="78" xfId="7" applyFont="1" applyFill="1" applyBorder="1" applyAlignment="1">
      <alignment horizontal="center" vertical="center"/>
    </xf>
    <xf numFmtId="0" fontId="10" fillId="0" borderId="90" xfId="7" applyFont="1" applyBorder="1" applyAlignment="1">
      <alignment horizontal="center" vertical="center"/>
    </xf>
    <xf numFmtId="176" fontId="10" fillId="0" borderId="65" xfId="7" applyNumberFormat="1" applyFont="1" applyBorder="1" applyAlignment="1">
      <alignment vertical="center"/>
    </xf>
    <xf numFmtId="0" fontId="10" fillId="0" borderId="91" xfId="7" applyFont="1" applyBorder="1" applyAlignment="1">
      <alignment horizontal="center" vertical="center"/>
    </xf>
    <xf numFmtId="0" fontId="10" fillId="0" borderId="91" xfId="7" applyFont="1" applyBorder="1" applyAlignment="1">
      <alignment horizontal="center" vertical="center" shrinkToFit="1"/>
    </xf>
    <xf numFmtId="0" fontId="10" fillId="0" borderId="92" xfId="7" applyFont="1" applyBorder="1" applyAlignment="1">
      <alignment horizontal="center" vertical="center"/>
    </xf>
    <xf numFmtId="0" fontId="10" fillId="0" borderId="59" xfId="7" applyFont="1" applyBorder="1" applyAlignment="1">
      <alignment horizontal="center" vertical="center"/>
    </xf>
    <xf numFmtId="0" fontId="10" fillId="0" borderId="60" xfId="7" applyFont="1" applyBorder="1" applyAlignment="1">
      <alignment horizontal="center" vertical="center"/>
    </xf>
    <xf numFmtId="0" fontId="10" fillId="0" borderId="62" xfId="7" applyFont="1" applyBorder="1" applyAlignment="1">
      <alignment horizontal="center" vertical="center"/>
    </xf>
    <xf numFmtId="3" fontId="23" fillId="2" borderId="67" xfId="7" applyNumberFormat="1" applyFont="1" applyFill="1" applyBorder="1" applyAlignment="1">
      <alignment vertical="center"/>
    </xf>
    <xf numFmtId="3" fontId="23" fillId="2" borderId="80" xfId="7" applyNumberFormat="1" applyFont="1" applyFill="1" applyBorder="1" applyAlignment="1">
      <alignment vertical="center"/>
    </xf>
    <xf numFmtId="0" fontId="23" fillId="2" borderId="14" xfId="7" applyFont="1" applyFill="1" applyBorder="1" applyAlignment="1">
      <alignment horizontal="center" vertical="center"/>
    </xf>
    <xf numFmtId="3" fontId="23" fillId="2" borderId="71" xfId="7" applyNumberFormat="1" applyFont="1" applyFill="1" applyBorder="1" applyAlignment="1">
      <alignment vertical="center"/>
    </xf>
    <xf numFmtId="0" fontId="23" fillId="0" borderId="73" xfId="7" applyFont="1" applyBorder="1" applyAlignment="1">
      <alignment horizontal="center" vertical="center"/>
    </xf>
    <xf numFmtId="0" fontId="23" fillId="0" borderId="8" xfId="7" applyFont="1" applyBorder="1" applyAlignment="1">
      <alignment horizontal="center" vertical="center"/>
    </xf>
    <xf numFmtId="3" fontId="23" fillId="0" borderId="12" xfId="2" applyNumberFormat="1" applyFont="1" applyBorder="1">
      <alignment vertical="center"/>
    </xf>
    <xf numFmtId="0" fontId="23" fillId="0" borderId="93" xfId="7" applyFont="1" applyBorder="1" applyAlignment="1">
      <alignment horizontal="center" vertical="center"/>
    </xf>
    <xf numFmtId="3" fontId="23" fillId="0" borderId="70" xfId="2" applyNumberFormat="1" applyFont="1" applyBorder="1">
      <alignment vertical="center"/>
    </xf>
    <xf numFmtId="41" fontId="23" fillId="0" borderId="50" xfId="7" applyNumberFormat="1" applyFont="1" applyBorder="1" applyAlignment="1">
      <alignment horizontal="right" vertical="center"/>
    </xf>
    <xf numFmtId="41" fontId="23" fillId="0" borderId="50" xfId="2" applyFont="1" applyBorder="1">
      <alignment vertical="center"/>
    </xf>
    <xf numFmtId="0" fontId="23" fillId="0" borderId="73" xfId="7" applyFont="1" applyBorder="1" applyAlignment="1">
      <alignment horizontal="center" vertical="center"/>
    </xf>
    <xf numFmtId="0" fontId="23" fillId="0" borderId="74" xfId="7" applyFont="1" applyBorder="1" applyAlignment="1">
      <alignment horizontal="center" vertical="center"/>
    </xf>
    <xf numFmtId="3" fontId="23" fillId="0" borderId="6" xfId="7" applyNumberFormat="1" applyFont="1" applyBorder="1">
      <alignment vertical="center"/>
    </xf>
    <xf numFmtId="3" fontId="10" fillId="0" borderId="67" xfId="7" applyNumberFormat="1" applyFont="1" applyBorder="1" applyAlignment="1">
      <alignment vertical="center"/>
    </xf>
    <xf numFmtId="0" fontId="23" fillId="0" borderId="79" xfId="7" applyFont="1" applyBorder="1" applyAlignment="1">
      <alignment horizontal="center" vertical="center"/>
    </xf>
    <xf numFmtId="3" fontId="23" fillId="0" borderId="14" xfId="7" applyNumberFormat="1" applyFont="1" applyBorder="1">
      <alignment vertical="center"/>
    </xf>
    <xf numFmtId="3" fontId="10" fillId="0" borderId="80" xfId="7" applyNumberFormat="1" applyFont="1" applyBorder="1" applyAlignment="1">
      <alignment vertical="center"/>
    </xf>
    <xf numFmtId="3" fontId="23" fillId="0" borderId="69" xfId="7" applyNumberFormat="1" applyFont="1" applyBorder="1">
      <alignment vertical="center"/>
    </xf>
    <xf numFmtId="3" fontId="10" fillId="0" borderId="71" xfId="7" applyNumberFormat="1" applyFont="1" applyBorder="1" applyAlignment="1">
      <alignment vertical="center"/>
    </xf>
    <xf numFmtId="0" fontId="23" fillId="0" borderId="78" xfId="7" applyFont="1" applyBorder="1" applyAlignment="1">
      <alignment horizontal="center" vertical="center"/>
    </xf>
    <xf numFmtId="0" fontId="23" fillId="0" borderId="17" xfId="7" applyFont="1" applyBorder="1" applyAlignment="1">
      <alignment horizontal="center" vertical="center"/>
    </xf>
    <xf numFmtId="41" fontId="23" fillId="0" borderId="94" xfId="7" applyNumberFormat="1" applyFont="1" applyBorder="1" applyAlignment="1">
      <alignment horizontal="right" vertical="center"/>
    </xf>
    <xf numFmtId="3" fontId="23" fillId="0" borderId="80" xfId="7" applyNumberFormat="1" applyFont="1" applyBorder="1" applyAlignment="1">
      <alignment horizontal="right" vertical="center"/>
    </xf>
    <xf numFmtId="3" fontId="23" fillId="0" borderId="83" xfId="7" applyNumberFormat="1" applyFont="1" applyBorder="1" applyAlignment="1">
      <alignment horizontal="right" vertical="center"/>
    </xf>
  </cellXfs>
  <cellStyles count="10">
    <cellStyle name="쉼표 [0]" xfId="1" builtinId="6"/>
    <cellStyle name="쉼표 [0] 2" xfId="2"/>
    <cellStyle name="쉼표 [0] 3" xfId="3"/>
    <cellStyle name="표준" xfId="0" builtinId="0"/>
    <cellStyle name="표준 2" xfId="4"/>
    <cellStyle name="표준 2 2" xfId="7"/>
    <cellStyle name="표준 2 2 2" xfId="8"/>
    <cellStyle name="표준 2 2 2 2" xfId="9"/>
    <cellStyle name="표준 3" xfId="5"/>
    <cellStyle name="표준 4" xfId="6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2280;&#51339;&#51008;&#49468;&#53552;)%202015%20&#49324;&#50629;&#54788;&#54889;%20&#48143;%20&#54980;&#50896;&#44552;&#54408;/2016%201&#52264;%20&#52628;&#44221;(&#49464;&#47196;)/2016&#45380;%20&#52280;&#51339;&#51008;&#45432;&#51064;&#48373;&#51648;&#49468;&#53552;%201&#52264;&#52628;&#44221;(&#51068;&#48152;)-1602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52280;&#51339;&#51008;&#49468;&#53552;)%202015%20&#49324;&#50629;&#54788;&#54889;%20&#48143;%20&#54980;&#50896;&#44552;&#54408;/2016%201&#52264;%20&#52628;&#44221;(&#49464;&#47196;)/2015%20&#52280;&#51339;&#51008;&#44208;&#49328;(&#50836;&#50577;)-&#52572;&#51333;(02.1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4592;&#52384;\&#44277;&#50976;&#54260;&#45908;\2015%20&#44208;&#49328;\&#52280;&#51339;&#51008;&#45432;&#51064;&#48373;&#51648;&#49468;&#53552;)%202015&#45380;%20&#44208;&#49328;-3&#52264;%20&#49688;&#51221;\2015%20&#52280;&#51339;&#51008;&#44208;&#49328;(&#50836;&#50577;)-&#52572;&#51333;(02.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4592;&#52384;\&#44277;&#50976;&#54260;&#45908;\2015%20&#44208;&#49328;\&#52280;&#51339;&#51008;&#45432;&#51064;&#48373;&#51648;&#49468;&#53552;)%202015&#45380;%20&#44208;&#49328;-3&#52264;%20&#49688;&#51221;\2015%20&#52280;&#51339;&#51008;&#44208;&#49328;(&#46028;&#48388;)-&#52572;&#51333;(02.0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 "/>
      <sheetName val="총괄표(법인)"/>
      <sheetName val="세입"/>
      <sheetName val="세출"/>
      <sheetName val="추경사유서"/>
    </sheetNames>
    <sheetDataSet>
      <sheetData sheetId="0" refreshError="1"/>
      <sheetData sheetId="1"/>
      <sheetData sheetId="2">
        <row r="8">
          <cell r="B8" t="str">
            <v>04 보조금수입</v>
          </cell>
          <cell r="E8">
            <v>148320000</v>
          </cell>
          <cell r="F8">
            <v>160648000</v>
          </cell>
        </row>
        <row r="9">
          <cell r="C9" t="str">
            <v>41 보조금수입</v>
          </cell>
        </row>
        <row r="16">
          <cell r="B16" t="str">
            <v>05 후원금수입</v>
          </cell>
          <cell r="E16">
            <v>16000000</v>
          </cell>
          <cell r="F16">
            <v>16000000</v>
          </cell>
        </row>
        <row r="17">
          <cell r="C17" t="str">
            <v>51 후원금수입</v>
          </cell>
        </row>
        <row r="23">
          <cell r="B23" t="str">
            <v>08 전입금</v>
          </cell>
          <cell r="E23">
            <v>4800000</v>
          </cell>
          <cell r="F23">
            <v>8139000</v>
          </cell>
        </row>
        <row r="24">
          <cell r="C24" t="str">
            <v>81 전입금</v>
          </cell>
        </row>
        <row r="27">
          <cell r="B27" t="str">
            <v>09 이월금</v>
          </cell>
          <cell r="E27">
            <v>7600000</v>
          </cell>
          <cell r="F27">
            <v>6564224</v>
          </cell>
        </row>
        <row r="28">
          <cell r="C28" t="str">
            <v>91 이월금</v>
          </cell>
        </row>
        <row r="31">
          <cell r="B31" t="str">
            <v>10 잡수입</v>
          </cell>
          <cell r="E31">
            <v>1350000</v>
          </cell>
          <cell r="F31">
            <v>1350000</v>
          </cell>
        </row>
        <row r="32">
          <cell r="C32" t="str">
            <v>101 잡수입</v>
          </cell>
        </row>
      </sheetData>
      <sheetData sheetId="3">
        <row r="8">
          <cell r="B8" t="str">
            <v>01 사무비</v>
          </cell>
        </row>
        <row r="9">
          <cell r="C9" t="str">
            <v>11 인건비</v>
          </cell>
          <cell r="E9">
            <v>117890560</v>
          </cell>
          <cell r="F9">
            <v>140992020</v>
          </cell>
        </row>
        <row r="43">
          <cell r="C43" t="str">
            <v>12 업무추진비</v>
          </cell>
          <cell r="E43">
            <v>800000</v>
          </cell>
          <cell r="F43">
            <v>500000</v>
          </cell>
        </row>
        <row r="46">
          <cell r="C46" t="str">
            <v>13 운영비</v>
          </cell>
          <cell r="E46">
            <v>18940000</v>
          </cell>
          <cell r="F46">
            <v>13400000</v>
          </cell>
        </row>
        <row r="61">
          <cell r="B61" t="str">
            <v>02 재산조성비</v>
          </cell>
        </row>
        <row r="62">
          <cell r="C62" t="str">
            <v>21 시설비</v>
          </cell>
          <cell r="E62">
            <v>700000</v>
          </cell>
          <cell r="F62">
            <v>700000</v>
          </cell>
        </row>
        <row r="65">
          <cell r="B65" t="str">
            <v>03 사업비</v>
          </cell>
        </row>
        <row r="66">
          <cell r="C66" t="str">
            <v>31 운영비</v>
          </cell>
          <cell r="E66">
            <v>1440000</v>
          </cell>
          <cell r="F66">
            <v>1440000</v>
          </cell>
        </row>
        <row r="68">
          <cell r="C68" t="str">
            <v>34 일상생활지원사업비</v>
          </cell>
          <cell r="E68">
            <v>19892000</v>
          </cell>
          <cell r="F68">
            <v>20464000</v>
          </cell>
        </row>
        <row r="88">
          <cell r="C88" t="str">
            <v>35 주거환경개선사업비</v>
          </cell>
          <cell r="E88">
            <v>3300000</v>
          </cell>
          <cell r="F88">
            <v>2920000</v>
          </cell>
        </row>
        <row r="96">
          <cell r="C96" t="str">
            <v>36 여가활동지원사업비</v>
          </cell>
          <cell r="E96">
            <v>7300000</v>
          </cell>
          <cell r="F96">
            <v>5980000</v>
          </cell>
        </row>
        <row r="102">
          <cell r="C102" t="str">
            <v>37 기타사업비</v>
          </cell>
          <cell r="E102">
            <v>6960000</v>
          </cell>
          <cell r="F102">
            <v>5750000</v>
          </cell>
        </row>
        <row r="121">
          <cell r="B121" t="str">
            <v>07 잡지출</v>
          </cell>
        </row>
        <row r="122">
          <cell r="C122" t="str">
            <v>71 잡지출</v>
          </cell>
          <cell r="E122">
            <v>500000</v>
          </cell>
          <cell r="F122">
            <v>305204</v>
          </cell>
        </row>
        <row r="124">
          <cell r="B124" t="str">
            <v>08 예비비 및 기타</v>
          </cell>
        </row>
        <row r="125">
          <cell r="C125" t="str">
            <v>81 예비비 및 기타</v>
          </cell>
          <cell r="E125">
            <v>347440</v>
          </cell>
          <cell r="F125">
            <v>250000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 "/>
      <sheetName val="총괄표"/>
      <sheetName val="총괄표 (2)"/>
      <sheetName val="참좋은 세입결산서"/>
      <sheetName val="참좋은 세출결산서"/>
    </sheetNames>
    <sheetDataSet>
      <sheetData sheetId="0"/>
      <sheetData sheetId="1"/>
      <sheetData sheetId="2">
        <row r="144">
          <cell r="P144">
            <v>300000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 "/>
      <sheetName val="총괄표"/>
      <sheetName val="총괄표 (2)"/>
      <sheetName val="참좋은 세입결산서"/>
      <sheetName val="참좋은 세출결산서"/>
    </sheetNames>
    <sheetDataSet>
      <sheetData sheetId="0" refreshError="1"/>
      <sheetData sheetId="1" refreshError="1"/>
      <sheetData sheetId="2">
        <row r="90">
          <cell r="P90">
            <v>6100000</v>
          </cell>
        </row>
        <row r="91">
          <cell r="P91">
            <v>945880</v>
          </cell>
        </row>
        <row r="114">
          <cell r="P114">
            <v>5342000</v>
          </cell>
        </row>
        <row r="115">
          <cell r="P115">
            <v>3355650</v>
          </cell>
        </row>
        <row r="126">
          <cell r="P126">
            <v>11660000</v>
          </cell>
        </row>
        <row r="127">
          <cell r="P127">
            <v>7660430</v>
          </cell>
        </row>
        <row r="135">
          <cell r="P135">
            <v>20532000</v>
          </cell>
        </row>
        <row r="136">
          <cell r="P136">
            <v>19092000</v>
          </cell>
        </row>
        <row r="141">
          <cell r="P141">
            <v>22377160</v>
          </cell>
        </row>
        <row r="142">
          <cell r="P142">
            <v>22377160</v>
          </cell>
        </row>
        <row r="144">
          <cell r="P144">
            <v>300000</v>
          </cell>
        </row>
        <row r="145">
          <cell r="P145">
            <v>0</v>
          </cell>
        </row>
        <row r="150">
          <cell r="P150">
            <v>200770</v>
          </cell>
        </row>
        <row r="151">
          <cell r="P151">
            <v>0</v>
          </cell>
        </row>
        <row r="156">
          <cell r="P156">
            <v>5000000</v>
          </cell>
        </row>
        <row r="157">
          <cell r="P157">
            <v>5000000</v>
          </cell>
        </row>
        <row r="162">
          <cell r="P162">
            <v>5000000</v>
          </cell>
        </row>
        <row r="163">
          <cell r="P163">
            <v>5000000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 (2)"/>
      <sheetName val="총괄표"/>
      <sheetName val="참좋은 세입결산서"/>
      <sheetName val="참좋은 세출결산서"/>
    </sheetNames>
    <sheetDataSet>
      <sheetData sheetId="0" refreshError="1"/>
      <sheetData sheetId="1" refreshError="1"/>
      <sheetData sheetId="2">
        <row r="4">
          <cell r="G4">
            <v>145979240</v>
          </cell>
        </row>
        <row r="5">
          <cell r="G5">
            <v>142130600</v>
          </cell>
        </row>
        <row r="10">
          <cell r="G10">
            <v>12888574</v>
          </cell>
        </row>
        <row r="11">
          <cell r="G11">
            <v>12888574</v>
          </cell>
        </row>
        <row r="16">
          <cell r="G16">
            <v>20186</v>
          </cell>
        </row>
        <row r="17">
          <cell r="G17">
            <v>13021</v>
          </cell>
        </row>
      </sheetData>
      <sheetData sheetId="3">
        <row r="16">
          <cell r="G16">
            <v>148358320</v>
          </cell>
        </row>
        <row r="17">
          <cell r="G17">
            <v>132220624</v>
          </cell>
        </row>
        <row r="34">
          <cell r="G34">
            <v>2780000</v>
          </cell>
        </row>
        <row r="35">
          <cell r="G35">
            <v>1909920</v>
          </cell>
        </row>
        <row r="46">
          <cell r="G46">
            <v>1500000</v>
          </cell>
        </row>
        <row r="47">
          <cell r="G47">
            <v>0</v>
          </cell>
        </row>
        <row r="58">
          <cell r="G58">
            <v>5950000</v>
          </cell>
        </row>
        <row r="59">
          <cell r="G59">
            <v>2848830</v>
          </cell>
        </row>
        <row r="64">
          <cell r="G64">
            <v>299680</v>
          </cell>
        </row>
        <row r="65">
          <cell r="G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view="pageBreakPreview" zoomScaleNormal="100" zoomScaleSheetLayoutView="100" workbookViewId="0">
      <selection activeCell="B5" sqref="B5"/>
    </sheetView>
  </sheetViews>
  <sheetFormatPr defaultColWidth="21.44140625" defaultRowHeight="16.5" x14ac:dyDescent="0.15"/>
  <cols>
    <col min="1" max="1" width="10.88671875" style="197" customWidth="1"/>
    <col min="2" max="2" width="48.77734375" style="197" customWidth="1"/>
    <col min="3" max="3" width="11.5546875" style="197" customWidth="1"/>
    <col min="4" max="4" width="8" style="197" hidden="1" customWidth="1"/>
    <col min="5" max="16384" width="21.44140625" style="197"/>
  </cols>
  <sheetData>
    <row r="2" spans="1:3" ht="83.25" customHeight="1" x14ac:dyDescent="0.3">
      <c r="B2" s="217"/>
      <c r="C2" s="217"/>
    </row>
    <row r="3" spans="1:3" ht="31.5" x14ac:dyDescent="0.15">
      <c r="A3" s="218" t="s">
        <v>96</v>
      </c>
      <c r="B3" s="218"/>
      <c r="C3" s="218"/>
    </row>
    <row r="4" spans="1:3" ht="35.25" x14ac:dyDescent="0.4">
      <c r="A4" s="219" t="s">
        <v>100</v>
      </c>
      <c r="B4" s="219"/>
      <c r="C4" s="219"/>
    </row>
    <row r="5" spans="1:3" ht="78" customHeight="1" x14ac:dyDescent="0.55000000000000004">
      <c r="B5" s="198"/>
      <c r="C5" s="198"/>
    </row>
    <row r="6" spans="1:3" ht="105.75" customHeight="1" x14ac:dyDescent="0.15">
      <c r="B6" s="199" t="s">
        <v>101</v>
      </c>
      <c r="C6" s="200"/>
    </row>
    <row r="7" spans="1:3" x14ac:dyDescent="0.15">
      <c r="B7" s="220"/>
      <c r="C7" s="220"/>
    </row>
    <row r="8" spans="1:3" ht="87.75" customHeight="1" x14ac:dyDescent="0.25">
      <c r="A8" s="221" t="s">
        <v>97</v>
      </c>
      <c r="B8" s="221"/>
      <c r="C8" s="221"/>
    </row>
    <row r="9" spans="1:3" ht="57" customHeight="1" x14ac:dyDescent="0.25">
      <c r="B9" s="201"/>
      <c r="C9" s="201"/>
    </row>
    <row r="10" spans="1:3" x14ac:dyDescent="0.15">
      <c r="B10" s="220"/>
      <c r="C10" s="220"/>
    </row>
    <row r="11" spans="1:3" ht="41.25" customHeight="1" x14ac:dyDescent="0.15">
      <c r="A11" s="215" t="s">
        <v>98</v>
      </c>
      <c r="B11" s="215"/>
      <c r="C11" s="215"/>
    </row>
    <row r="12" spans="1:3" ht="38.25" x14ac:dyDescent="0.15">
      <c r="A12" s="216" t="s">
        <v>99</v>
      </c>
      <c r="B12" s="216"/>
      <c r="C12" s="216"/>
    </row>
    <row r="13" spans="1:3" x14ac:dyDescent="0.15">
      <c r="B13" s="202"/>
      <c r="C13" s="203"/>
    </row>
    <row r="14" spans="1:3" x14ac:dyDescent="0.15">
      <c r="B14" s="203"/>
      <c r="C14" s="203"/>
    </row>
    <row r="15" spans="1:3" x14ac:dyDescent="0.15">
      <c r="B15" s="203"/>
      <c r="C15" s="203"/>
    </row>
    <row r="16" spans="1:3" x14ac:dyDescent="0.15">
      <c r="B16" s="203"/>
      <c r="C16" s="203"/>
    </row>
    <row r="17" spans="2:3" x14ac:dyDescent="0.15">
      <c r="B17" s="203"/>
      <c r="C17" s="203"/>
    </row>
  </sheetData>
  <mergeCells count="8">
    <mergeCell ref="A11:C11"/>
    <mergeCell ref="A12:C12"/>
    <mergeCell ref="B2:C2"/>
    <mergeCell ref="A3:C3"/>
    <mergeCell ref="A4:C4"/>
    <mergeCell ref="B7:C7"/>
    <mergeCell ref="A8:C8"/>
    <mergeCell ref="B10:C10"/>
  </mergeCells>
  <phoneticPr fontId="3" type="noConversion"/>
  <pageMargins left="0.70866141732283472" right="0.70866141732283472" top="1.1811023622047245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85" zoomScaleNormal="85" workbookViewId="0">
      <selection activeCell="F28" sqref="F28"/>
    </sheetView>
  </sheetViews>
  <sheetFormatPr defaultRowHeight="13.5" x14ac:dyDescent="0.15"/>
  <cols>
    <col min="1" max="1" width="14.21875" style="145" customWidth="1"/>
    <col min="2" max="2" width="14.6640625" style="145" customWidth="1"/>
    <col min="3" max="4" width="15.77734375" style="145" customWidth="1"/>
    <col min="5" max="5" width="14.33203125" style="145" customWidth="1"/>
    <col min="6" max="10" width="13.77734375" style="145" customWidth="1"/>
    <col min="11" max="256" width="8.88671875" style="142"/>
    <col min="257" max="261" width="15.77734375" style="142" customWidth="1"/>
    <col min="262" max="266" width="13.77734375" style="142" customWidth="1"/>
    <col min="267" max="512" width="8.88671875" style="142"/>
    <col min="513" max="517" width="15.77734375" style="142" customWidth="1"/>
    <col min="518" max="522" width="13.77734375" style="142" customWidth="1"/>
    <col min="523" max="768" width="8.88671875" style="142"/>
    <col min="769" max="773" width="15.77734375" style="142" customWidth="1"/>
    <col min="774" max="778" width="13.77734375" style="142" customWidth="1"/>
    <col min="779" max="1024" width="8.88671875" style="142"/>
    <col min="1025" max="1029" width="15.77734375" style="142" customWidth="1"/>
    <col min="1030" max="1034" width="13.77734375" style="142" customWidth="1"/>
    <col min="1035" max="1280" width="8.88671875" style="142"/>
    <col min="1281" max="1285" width="15.77734375" style="142" customWidth="1"/>
    <col min="1286" max="1290" width="13.77734375" style="142" customWidth="1"/>
    <col min="1291" max="1536" width="8.88671875" style="142"/>
    <col min="1537" max="1541" width="15.77734375" style="142" customWidth="1"/>
    <col min="1542" max="1546" width="13.77734375" style="142" customWidth="1"/>
    <col min="1547" max="1792" width="8.88671875" style="142"/>
    <col min="1793" max="1797" width="15.77734375" style="142" customWidth="1"/>
    <col min="1798" max="1802" width="13.77734375" style="142" customWidth="1"/>
    <col min="1803" max="2048" width="8.88671875" style="142"/>
    <col min="2049" max="2053" width="15.77734375" style="142" customWidth="1"/>
    <col min="2054" max="2058" width="13.77734375" style="142" customWidth="1"/>
    <col min="2059" max="2304" width="8.88671875" style="142"/>
    <col min="2305" max="2309" width="15.77734375" style="142" customWidth="1"/>
    <col min="2310" max="2314" width="13.77734375" style="142" customWidth="1"/>
    <col min="2315" max="2560" width="8.88671875" style="142"/>
    <col min="2561" max="2565" width="15.77734375" style="142" customWidth="1"/>
    <col min="2566" max="2570" width="13.77734375" style="142" customWidth="1"/>
    <col min="2571" max="2816" width="8.88671875" style="142"/>
    <col min="2817" max="2821" width="15.77734375" style="142" customWidth="1"/>
    <col min="2822" max="2826" width="13.77734375" style="142" customWidth="1"/>
    <col min="2827" max="3072" width="8.88671875" style="142"/>
    <col min="3073" max="3077" width="15.77734375" style="142" customWidth="1"/>
    <col min="3078" max="3082" width="13.77734375" style="142" customWidth="1"/>
    <col min="3083" max="3328" width="8.88671875" style="142"/>
    <col min="3329" max="3333" width="15.77734375" style="142" customWidth="1"/>
    <col min="3334" max="3338" width="13.77734375" style="142" customWidth="1"/>
    <col min="3339" max="3584" width="8.88671875" style="142"/>
    <col min="3585" max="3589" width="15.77734375" style="142" customWidth="1"/>
    <col min="3590" max="3594" width="13.77734375" style="142" customWidth="1"/>
    <col min="3595" max="3840" width="8.88671875" style="142"/>
    <col min="3841" max="3845" width="15.77734375" style="142" customWidth="1"/>
    <col min="3846" max="3850" width="13.77734375" style="142" customWidth="1"/>
    <col min="3851" max="4096" width="8.88671875" style="142"/>
    <col min="4097" max="4101" width="15.77734375" style="142" customWidth="1"/>
    <col min="4102" max="4106" width="13.77734375" style="142" customWidth="1"/>
    <col min="4107" max="4352" width="8.88671875" style="142"/>
    <col min="4353" max="4357" width="15.77734375" style="142" customWidth="1"/>
    <col min="4358" max="4362" width="13.77734375" style="142" customWidth="1"/>
    <col min="4363" max="4608" width="8.88671875" style="142"/>
    <col min="4609" max="4613" width="15.77734375" style="142" customWidth="1"/>
    <col min="4614" max="4618" width="13.77734375" style="142" customWidth="1"/>
    <col min="4619" max="4864" width="8.88671875" style="142"/>
    <col min="4865" max="4869" width="15.77734375" style="142" customWidth="1"/>
    <col min="4870" max="4874" width="13.77734375" style="142" customWidth="1"/>
    <col min="4875" max="5120" width="8.88671875" style="142"/>
    <col min="5121" max="5125" width="15.77734375" style="142" customWidth="1"/>
    <col min="5126" max="5130" width="13.77734375" style="142" customWidth="1"/>
    <col min="5131" max="5376" width="8.88671875" style="142"/>
    <col min="5377" max="5381" width="15.77734375" style="142" customWidth="1"/>
    <col min="5382" max="5386" width="13.77734375" style="142" customWidth="1"/>
    <col min="5387" max="5632" width="8.88671875" style="142"/>
    <col min="5633" max="5637" width="15.77734375" style="142" customWidth="1"/>
    <col min="5638" max="5642" width="13.77734375" style="142" customWidth="1"/>
    <col min="5643" max="5888" width="8.88671875" style="142"/>
    <col min="5889" max="5893" width="15.77734375" style="142" customWidth="1"/>
    <col min="5894" max="5898" width="13.77734375" style="142" customWidth="1"/>
    <col min="5899" max="6144" width="8.88671875" style="142"/>
    <col min="6145" max="6149" width="15.77734375" style="142" customWidth="1"/>
    <col min="6150" max="6154" width="13.77734375" style="142" customWidth="1"/>
    <col min="6155" max="6400" width="8.88671875" style="142"/>
    <col min="6401" max="6405" width="15.77734375" style="142" customWidth="1"/>
    <col min="6406" max="6410" width="13.77734375" style="142" customWidth="1"/>
    <col min="6411" max="6656" width="8.88671875" style="142"/>
    <col min="6657" max="6661" width="15.77734375" style="142" customWidth="1"/>
    <col min="6662" max="6666" width="13.77734375" style="142" customWidth="1"/>
    <col min="6667" max="6912" width="8.88671875" style="142"/>
    <col min="6913" max="6917" width="15.77734375" style="142" customWidth="1"/>
    <col min="6918" max="6922" width="13.77734375" style="142" customWidth="1"/>
    <col min="6923" max="7168" width="8.88671875" style="142"/>
    <col min="7169" max="7173" width="15.77734375" style="142" customWidth="1"/>
    <col min="7174" max="7178" width="13.77734375" style="142" customWidth="1"/>
    <col min="7179" max="7424" width="8.88671875" style="142"/>
    <col min="7425" max="7429" width="15.77734375" style="142" customWidth="1"/>
    <col min="7430" max="7434" width="13.77734375" style="142" customWidth="1"/>
    <col min="7435" max="7680" width="8.88671875" style="142"/>
    <col min="7681" max="7685" width="15.77734375" style="142" customWidth="1"/>
    <col min="7686" max="7690" width="13.77734375" style="142" customWidth="1"/>
    <col min="7691" max="7936" width="8.88671875" style="142"/>
    <col min="7937" max="7941" width="15.77734375" style="142" customWidth="1"/>
    <col min="7942" max="7946" width="13.77734375" style="142" customWidth="1"/>
    <col min="7947" max="8192" width="8.88671875" style="142"/>
    <col min="8193" max="8197" width="15.77734375" style="142" customWidth="1"/>
    <col min="8198" max="8202" width="13.77734375" style="142" customWidth="1"/>
    <col min="8203" max="8448" width="8.88671875" style="142"/>
    <col min="8449" max="8453" width="15.77734375" style="142" customWidth="1"/>
    <col min="8454" max="8458" width="13.77734375" style="142" customWidth="1"/>
    <col min="8459" max="8704" width="8.88671875" style="142"/>
    <col min="8705" max="8709" width="15.77734375" style="142" customWidth="1"/>
    <col min="8710" max="8714" width="13.77734375" style="142" customWidth="1"/>
    <col min="8715" max="8960" width="8.88671875" style="142"/>
    <col min="8961" max="8965" width="15.77734375" style="142" customWidth="1"/>
    <col min="8966" max="8970" width="13.77734375" style="142" customWidth="1"/>
    <col min="8971" max="9216" width="8.88671875" style="142"/>
    <col min="9217" max="9221" width="15.77734375" style="142" customWidth="1"/>
    <col min="9222" max="9226" width="13.77734375" style="142" customWidth="1"/>
    <col min="9227" max="9472" width="8.88671875" style="142"/>
    <col min="9473" max="9477" width="15.77734375" style="142" customWidth="1"/>
    <col min="9478" max="9482" width="13.77734375" style="142" customWidth="1"/>
    <col min="9483" max="9728" width="8.88671875" style="142"/>
    <col min="9729" max="9733" width="15.77734375" style="142" customWidth="1"/>
    <col min="9734" max="9738" width="13.77734375" style="142" customWidth="1"/>
    <col min="9739" max="9984" width="8.88671875" style="142"/>
    <col min="9985" max="9989" width="15.77734375" style="142" customWidth="1"/>
    <col min="9990" max="9994" width="13.77734375" style="142" customWidth="1"/>
    <col min="9995" max="10240" width="8.88671875" style="142"/>
    <col min="10241" max="10245" width="15.77734375" style="142" customWidth="1"/>
    <col min="10246" max="10250" width="13.77734375" style="142" customWidth="1"/>
    <col min="10251" max="10496" width="8.88671875" style="142"/>
    <col min="10497" max="10501" width="15.77734375" style="142" customWidth="1"/>
    <col min="10502" max="10506" width="13.77734375" style="142" customWidth="1"/>
    <col min="10507" max="10752" width="8.88671875" style="142"/>
    <col min="10753" max="10757" width="15.77734375" style="142" customWidth="1"/>
    <col min="10758" max="10762" width="13.77734375" style="142" customWidth="1"/>
    <col min="10763" max="11008" width="8.88671875" style="142"/>
    <col min="11009" max="11013" width="15.77734375" style="142" customWidth="1"/>
    <col min="11014" max="11018" width="13.77734375" style="142" customWidth="1"/>
    <col min="11019" max="11264" width="8.88671875" style="142"/>
    <col min="11265" max="11269" width="15.77734375" style="142" customWidth="1"/>
    <col min="11270" max="11274" width="13.77734375" style="142" customWidth="1"/>
    <col min="11275" max="11520" width="8.88671875" style="142"/>
    <col min="11521" max="11525" width="15.77734375" style="142" customWidth="1"/>
    <col min="11526" max="11530" width="13.77734375" style="142" customWidth="1"/>
    <col min="11531" max="11776" width="8.88671875" style="142"/>
    <col min="11777" max="11781" width="15.77734375" style="142" customWidth="1"/>
    <col min="11782" max="11786" width="13.77734375" style="142" customWidth="1"/>
    <col min="11787" max="12032" width="8.88671875" style="142"/>
    <col min="12033" max="12037" width="15.77734375" style="142" customWidth="1"/>
    <col min="12038" max="12042" width="13.77734375" style="142" customWidth="1"/>
    <col min="12043" max="12288" width="8.88671875" style="142"/>
    <col min="12289" max="12293" width="15.77734375" style="142" customWidth="1"/>
    <col min="12294" max="12298" width="13.77734375" style="142" customWidth="1"/>
    <col min="12299" max="12544" width="8.88671875" style="142"/>
    <col min="12545" max="12549" width="15.77734375" style="142" customWidth="1"/>
    <col min="12550" max="12554" width="13.77734375" style="142" customWidth="1"/>
    <col min="12555" max="12800" width="8.88671875" style="142"/>
    <col min="12801" max="12805" width="15.77734375" style="142" customWidth="1"/>
    <col min="12806" max="12810" width="13.77734375" style="142" customWidth="1"/>
    <col min="12811" max="13056" width="8.88671875" style="142"/>
    <col min="13057" max="13061" width="15.77734375" style="142" customWidth="1"/>
    <col min="13062" max="13066" width="13.77734375" style="142" customWidth="1"/>
    <col min="13067" max="13312" width="8.88671875" style="142"/>
    <col min="13313" max="13317" width="15.77734375" style="142" customWidth="1"/>
    <col min="13318" max="13322" width="13.77734375" style="142" customWidth="1"/>
    <col min="13323" max="13568" width="8.88671875" style="142"/>
    <col min="13569" max="13573" width="15.77734375" style="142" customWidth="1"/>
    <col min="13574" max="13578" width="13.77734375" style="142" customWidth="1"/>
    <col min="13579" max="13824" width="8.88671875" style="142"/>
    <col min="13825" max="13829" width="15.77734375" style="142" customWidth="1"/>
    <col min="13830" max="13834" width="13.77734375" style="142" customWidth="1"/>
    <col min="13835" max="14080" width="8.88671875" style="142"/>
    <col min="14081" max="14085" width="15.77734375" style="142" customWidth="1"/>
    <col min="14086" max="14090" width="13.77734375" style="142" customWidth="1"/>
    <col min="14091" max="14336" width="8.88671875" style="142"/>
    <col min="14337" max="14341" width="15.77734375" style="142" customWidth="1"/>
    <col min="14342" max="14346" width="13.77734375" style="142" customWidth="1"/>
    <col min="14347" max="14592" width="8.88671875" style="142"/>
    <col min="14593" max="14597" width="15.77734375" style="142" customWidth="1"/>
    <col min="14598" max="14602" width="13.77734375" style="142" customWidth="1"/>
    <col min="14603" max="14848" width="8.88671875" style="142"/>
    <col min="14849" max="14853" width="15.77734375" style="142" customWidth="1"/>
    <col min="14854" max="14858" width="13.77734375" style="142" customWidth="1"/>
    <col min="14859" max="15104" width="8.88671875" style="142"/>
    <col min="15105" max="15109" width="15.77734375" style="142" customWidth="1"/>
    <col min="15110" max="15114" width="13.77734375" style="142" customWidth="1"/>
    <col min="15115" max="15360" width="8.88671875" style="142"/>
    <col min="15361" max="15365" width="15.77734375" style="142" customWidth="1"/>
    <col min="15366" max="15370" width="13.77734375" style="142" customWidth="1"/>
    <col min="15371" max="15616" width="8.88671875" style="142"/>
    <col min="15617" max="15621" width="15.77734375" style="142" customWidth="1"/>
    <col min="15622" max="15626" width="13.77734375" style="142" customWidth="1"/>
    <col min="15627" max="15872" width="8.88671875" style="142"/>
    <col min="15873" max="15877" width="15.77734375" style="142" customWidth="1"/>
    <col min="15878" max="15882" width="13.77734375" style="142" customWidth="1"/>
    <col min="15883" max="16128" width="8.88671875" style="142"/>
    <col min="16129" max="16133" width="15.77734375" style="142" customWidth="1"/>
    <col min="16134" max="16138" width="13.77734375" style="142" customWidth="1"/>
    <col min="16139" max="16384" width="8.88671875" style="142"/>
  </cols>
  <sheetData>
    <row r="1" spans="1:10" ht="39" customHeight="1" x14ac:dyDescent="0.15">
      <c r="A1" s="336" t="s">
        <v>177</v>
      </c>
      <c r="B1" s="336"/>
      <c r="C1" s="336"/>
      <c r="D1" s="336"/>
      <c r="E1" s="336"/>
      <c r="F1" s="141"/>
      <c r="G1" s="141"/>
      <c r="H1" s="141"/>
      <c r="I1" s="141"/>
      <c r="J1" s="141"/>
    </row>
    <row r="2" spans="1:10" ht="6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15">
      <c r="A3" s="143"/>
      <c r="B3" s="143"/>
      <c r="C3" s="337"/>
      <c r="D3" s="338" t="s">
        <v>178</v>
      </c>
      <c r="E3" s="339"/>
      <c r="F3" s="144"/>
      <c r="G3" s="144"/>
      <c r="H3" s="144"/>
      <c r="I3" s="144"/>
      <c r="J3" s="144"/>
    </row>
    <row r="4" spans="1:10" ht="21.95" customHeight="1" x14ac:dyDescent="0.15">
      <c r="A4" s="340" t="s">
        <v>179</v>
      </c>
      <c r="B4" s="341"/>
      <c r="C4" s="341"/>
      <c r="D4" s="341"/>
      <c r="E4" s="342"/>
    </row>
    <row r="5" spans="1:10" ht="21.95" customHeight="1" thickBot="1" x14ac:dyDescent="0.2">
      <c r="A5" s="362" t="s">
        <v>180</v>
      </c>
      <c r="B5" s="343" t="s">
        <v>181</v>
      </c>
      <c r="C5" s="343" t="s">
        <v>182</v>
      </c>
      <c r="D5" s="345" t="s">
        <v>183</v>
      </c>
      <c r="E5" s="346" t="s">
        <v>184</v>
      </c>
    </row>
    <row r="6" spans="1:10" s="150" customFormat="1" ht="21.95" customHeight="1" thickTop="1" x14ac:dyDescent="0.15">
      <c r="A6" s="146" t="s">
        <v>89</v>
      </c>
      <c r="B6" s="147"/>
      <c r="C6" s="347">
        <f>SUM(C7:C9)</f>
        <v>157588000</v>
      </c>
      <c r="D6" s="347">
        <f>SUM(D7:D9)</f>
        <v>155985621</v>
      </c>
      <c r="E6" s="363">
        <f>D6-C6</f>
        <v>-1602379</v>
      </c>
    </row>
    <row r="7" spans="1:10" ht="21.95" customHeight="1" x14ac:dyDescent="0.15">
      <c r="A7" s="151" t="s">
        <v>185</v>
      </c>
      <c r="B7" s="152" t="s">
        <v>185</v>
      </c>
      <c r="C7" s="153">
        <v>140767200</v>
      </c>
      <c r="D7" s="153">
        <v>137592000</v>
      </c>
      <c r="E7" s="154">
        <f t="shared" ref="E7:E9" si="0">D7-C7</f>
        <v>-3175200</v>
      </c>
    </row>
    <row r="8" spans="1:10" ht="21.95" customHeight="1" x14ac:dyDescent="0.15">
      <c r="A8" s="151" t="s">
        <v>122</v>
      </c>
      <c r="B8" s="152" t="s">
        <v>122</v>
      </c>
      <c r="C8" s="153">
        <v>16500000</v>
      </c>
      <c r="D8" s="153">
        <v>18052821</v>
      </c>
      <c r="E8" s="154">
        <f t="shared" si="0"/>
        <v>1552821</v>
      </c>
    </row>
    <row r="9" spans="1:10" ht="21.95" customHeight="1" x14ac:dyDescent="0.15">
      <c r="A9" s="155" t="s">
        <v>146</v>
      </c>
      <c r="B9" s="156" t="s">
        <v>186</v>
      </c>
      <c r="C9" s="157">
        <v>320800</v>
      </c>
      <c r="D9" s="157">
        <v>340800</v>
      </c>
      <c r="E9" s="158">
        <f t="shared" si="0"/>
        <v>20000</v>
      </c>
    </row>
    <row r="10" spans="1:10" ht="21.95" customHeight="1" x14ac:dyDescent="0.15">
      <c r="A10" s="349"/>
      <c r="B10" s="349"/>
      <c r="C10" s="350"/>
      <c r="D10" s="350"/>
      <c r="E10" s="351"/>
    </row>
    <row r="11" spans="1:10" ht="21.95" customHeight="1" x14ac:dyDescent="0.15">
      <c r="A11" s="163"/>
      <c r="B11" s="163"/>
      <c r="C11" s="163"/>
      <c r="D11" s="163"/>
      <c r="E11" s="164"/>
    </row>
    <row r="12" spans="1:10" s="145" customFormat="1" ht="21.95" customHeight="1" x14ac:dyDescent="0.15">
      <c r="A12" s="340" t="s">
        <v>187</v>
      </c>
      <c r="B12" s="341"/>
      <c r="C12" s="341"/>
      <c r="D12" s="341"/>
      <c r="E12" s="342"/>
    </row>
    <row r="13" spans="1:10" s="145" customFormat="1" ht="21.95" customHeight="1" thickBot="1" x14ac:dyDescent="0.2">
      <c r="A13" s="362" t="s">
        <v>1</v>
      </c>
      <c r="B13" s="343" t="s">
        <v>188</v>
      </c>
      <c r="C13" s="364" t="s">
        <v>189</v>
      </c>
      <c r="D13" s="365" t="s">
        <v>131</v>
      </c>
      <c r="E13" s="366" t="s">
        <v>190</v>
      </c>
    </row>
    <row r="14" spans="1:10" s="145" customFormat="1" ht="21.95" customHeight="1" thickTop="1" x14ac:dyDescent="0.15">
      <c r="A14" s="146" t="s">
        <v>191</v>
      </c>
      <c r="B14" s="165"/>
      <c r="C14" s="166">
        <f>SUM(C15:C21)</f>
        <v>157608000</v>
      </c>
      <c r="D14" s="166">
        <f>SUM(D15:D21)</f>
        <v>155985621</v>
      </c>
      <c r="E14" s="167">
        <f>D14-C14</f>
        <v>-1622379</v>
      </c>
    </row>
    <row r="15" spans="1:10" s="145" customFormat="1" ht="21.95" customHeight="1" x14ac:dyDescent="0.15">
      <c r="A15" s="352" t="s">
        <v>192</v>
      </c>
      <c r="B15" s="354" t="s">
        <v>153</v>
      </c>
      <c r="C15" s="170">
        <v>131166710</v>
      </c>
      <c r="D15" s="170">
        <v>126840360</v>
      </c>
      <c r="E15" s="171">
        <f t="shared" ref="E15:E21" si="1">D15-C15</f>
        <v>-4326350</v>
      </c>
    </row>
    <row r="16" spans="1:10" s="145" customFormat="1" ht="21.95" customHeight="1" x14ac:dyDescent="0.15">
      <c r="A16" s="355"/>
      <c r="B16" s="356" t="s">
        <v>193</v>
      </c>
      <c r="C16" s="170">
        <v>11360000</v>
      </c>
      <c r="D16" s="170">
        <v>15780000</v>
      </c>
      <c r="E16" s="171">
        <f t="shared" si="1"/>
        <v>4420000</v>
      </c>
    </row>
    <row r="17" spans="1:5" s="145" customFormat="1" ht="21.95" customHeight="1" x14ac:dyDescent="0.15">
      <c r="A17" s="172" t="s">
        <v>194</v>
      </c>
      <c r="B17" s="357" t="s">
        <v>195</v>
      </c>
      <c r="C17" s="170">
        <v>3000000</v>
      </c>
      <c r="D17" s="170">
        <v>2000000</v>
      </c>
      <c r="E17" s="171">
        <f t="shared" si="1"/>
        <v>-1000000</v>
      </c>
    </row>
    <row r="18" spans="1:5" s="145" customFormat="1" ht="25.5" customHeight="1" x14ac:dyDescent="0.15">
      <c r="A18" s="172" t="s">
        <v>196</v>
      </c>
      <c r="B18" s="358" t="s">
        <v>196</v>
      </c>
      <c r="C18" s="359">
        <v>11475000</v>
      </c>
      <c r="D18" s="359">
        <v>9460000</v>
      </c>
      <c r="E18" s="171">
        <f t="shared" si="1"/>
        <v>-2015000</v>
      </c>
    </row>
    <row r="19" spans="1:5" s="145" customFormat="1" ht="21.95" customHeight="1" x14ac:dyDescent="0.15">
      <c r="A19" s="361" t="s">
        <v>197</v>
      </c>
      <c r="B19" s="169" t="s">
        <v>198</v>
      </c>
      <c r="C19" s="359">
        <v>0</v>
      </c>
      <c r="D19" s="359">
        <v>1296710</v>
      </c>
      <c r="E19" s="360">
        <f t="shared" si="1"/>
        <v>1296710</v>
      </c>
    </row>
    <row r="20" spans="1:5" s="145" customFormat="1" ht="21.95" customHeight="1" x14ac:dyDescent="0.15">
      <c r="A20" s="172" t="s">
        <v>199</v>
      </c>
      <c r="B20" s="354" t="s">
        <v>172</v>
      </c>
      <c r="C20" s="170">
        <v>300000</v>
      </c>
      <c r="D20" s="170">
        <v>300000</v>
      </c>
      <c r="E20" s="171">
        <f t="shared" si="1"/>
        <v>0</v>
      </c>
    </row>
    <row r="21" spans="1:5" s="145" customFormat="1" ht="21.95" customHeight="1" x14ac:dyDescent="0.15">
      <c r="A21" s="174" t="s">
        <v>200</v>
      </c>
      <c r="B21" s="175" t="s">
        <v>201</v>
      </c>
      <c r="C21" s="176">
        <v>306290</v>
      </c>
      <c r="D21" s="176">
        <v>308551</v>
      </c>
      <c r="E21" s="177">
        <f t="shared" si="1"/>
        <v>2261</v>
      </c>
    </row>
    <row r="22" spans="1:5" s="145" customFormat="1" ht="21.95" customHeight="1" x14ac:dyDescent="0.15">
      <c r="A22" s="159"/>
      <c r="B22" s="159"/>
      <c r="C22" s="178"/>
      <c r="D22" s="178"/>
      <c r="E22" s="179"/>
    </row>
    <row r="23" spans="1:5" s="145" customFormat="1" ht="21.95" customHeight="1" x14ac:dyDescent="0.15">
      <c r="A23" s="159"/>
      <c r="B23" s="159"/>
      <c r="C23" s="180"/>
      <c r="D23" s="161"/>
      <c r="E23" s="181"/>
    </row>
    <row r="24" spans="1:5" s="145" customFormat="1" ht="21.95" customHeight="1" x14ac:dyDescent="0.15">
      <c r="B24" s="182"/>
      <c r="C24" s="182"/>
      <c r="D24" s="182"/>
    </row>
    <row r="25" spans="1:5" s="145" customFormat="1" ht="12" x14ac:dyDescent="0.15">
      <c r="B25" s="183"/>
      <c r="C25" s="183"/>
      <c r="D25" s="184"/>
    </row>
    <row r="26" spans="1:5" s="145" customFormat="1" ht="24.75" customHeight="1" x14ac:dyDescent="0.15"/>
  </sheetData>
  <mergeCells count="5">
    <mergeCell ref="A1:E1"/>
    <mergeCell ref="D3:E3"/>
    <mergeCell ref="A4:E4"/>
    <mergeCell ref="A12:E12"/>
    <mergeCell ref="A15:A16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31"/>
  <sheetViews>
    <sheetView view="pageBreakPreview" topLeftCell="A16" zoomScale="75" zoomScaleNormal="85" zoomScaleSheetLayoutView="75" workbookViewId="0">
      <selection activeCell="C22" sqref="C22"/>
    </sheetView>
  </sheetViews>
  <sheetFormatPr defaultRowHeight="13.5" x14ac:dyDescent="0.15"/>
  <cols>
    <col min="1" max="1" width="2.6640625" style="2" customWidth="1"/>
    <col min="2" max="2" width="5.33203125" style="2" customWidth="1"/>
    <col min="3" max="3" width="7.88671875" style="2" customWidth="1"/>
    <col min="4" max="4" width="16.77734375" style="2" customWidth="1"/>
    <col min="5" max="5" width="12.5546875" style="8" customWidth="1"/>
    <col min="6" max="6" width="12.5546875" style="2" customWidth="1"/>
    <col min="7" max="7" width="11.6640625" style="2" customWidth="1"/>
    <col min="8" max="8" width="8.33203125" style="2" hidden="1" customWidth="1"/>
    <col min="9" max="9" width="19.77734375" style="2" customWidth="1"/>
    <col min="10" max="10" width="8.109375" style="2" customWidth="1"/>
    <col min="11" max="12" width="3.77734375" style="2" customWidth="1"/>
    <col min="13" max="13" width="6.77734375" style="2" customWidth="1"/>
    <col min="14" max="15" width="3.77734375" style="2" customWidth="1"/>
    <col min="16" max="16" width="6.77734375" style="2" customWidth="1"/>
    <col min="17" max="17" width="3.77734375" style="2" customWidth="1"/>
    <col min="18" max="18" width="2.44140625" style="2" customWidth="1"/>
    <col min="19" max="19" width="5.77734375" style="2" customWidth="1"/>
    <col min="20" max="20" width="2.5546875" style="2" customWidth="1"/>
    <col min="21" max="21" width="13.77734375" style="2" customWidth="1"/>
    <col min="22" max="23" width="8.88671875" style="2"/>
    <col min="24" max="24" width="11.5546875" style="2" bestFit="1" customWidth="1"/>
    <col min="25" max="26" width="8.88671875" style="2"/>
    <col min="27" max="27" width="11.5546875" style="2" bestFit="1" customWidth="1"/>
    <col min="28" max="16384" width="8.88671875" style="2"/>
  </cols>
  <sheetData>
    <row r="2" spans="2:27" ht="42" customHeight="1" x14ac:dyDescent="0.15">
      <c r="B2" s="227" t="s">
        <v>86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4" spans="2:27" s="13" customFormat="1" ht="32.1" customHeight="1" thickBot="1" x14ac:dyDescent="0.2">
      <c r="B4" s="228" t="s">
        <v>60</v>
      </c>
      <c r="C4" s="228"/>
      <c r="D4" s="228"/>
      <c r="E4" s="22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 t="s">
        <v>11</v>
      </c>
    </row>
    <row r="5" spans="2:27" ht="24.95" customHeight="1" x14ac:dyDescent="0.15">
      <c r="B5" s="243" t="s">
        <v>1</v>
      </c>
      <c r="C5" s="236" t="s">
        <v>2</v>
      </c>
      <c r="D5" s="236" t="s">
        <v>3</v>
      </c>
      <c r="E5" s="245" t="s">
        <v>49</v>
      </c>
      <c r="F5" s="245" t="s">
        <v>48</v>
      </c>
      <c r="G5" s="229" t="s">
        <v>34</v>
      </c>
      <c r="H5" s="86"/>
      <c r="I5" s="235" t="s">
        <v>68</v>
      </c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7"/>
    </row>
    <row r="6" spans="2:27" ht="24.95" customHeight="1" thickBot="1" x14ac:dyDescent="0.2">
      <c r="B6" s="244"/>
      <c r="C6" s="238"/>
      <c r="D6" s="238"/>
      <c r="E6" s="246"/>
      <c r="F6" s="246"/>
      <c r="G6" s="230"/>
      <c r="H6" s="87" t="s">
        <v>4</v>
      </c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9"/>
    </row>
    <row r="7" spans="2:27" ht="39.950000000000003" customHeight="1" x14ac:dyDescent="0.15">
      <c r="B7" s="240" t="s">
        <v>5</v>
      </c>
      <c r="C7" s="241"/>
      <c r="D7" s="242"/>
      <c r="E7" s="189">
        <f>SUM(E8+E12+E16+E20+E24)</f>
        <v>25503000</v>
      </c>
      <c r="F7" s="189">
        <f>F8+F12+F20+F24+F16</f>
        <v>28855090</v>
      </c>
      <c r="G7" s="189">
        <f>F7-E7</f>
        <v>3352090</v>
      </c>
      <c r="H7" s="190">
        <f>F7/E7*100-100</f>
        <v>13.143904638669966</v>
      </c>
      <c r="I7" s="191"/>
      <c r="J7" s="192"/>
      <c r="K7" s="17"/>
      <c r="L7" s="17"/>
      <c r="M7" s="17"/>
      <c r="N7" s="17"/>
      <c r="O7" s="17"/>
      <c r="P7" s="17"/>
      <c r="Q7" s="17"/>
      <c r="R7" s="17"/>
      <c r="S7" s="17"/>
      <c r="T7" s="17"/>
      <c r="U7" s="193">
        <f>SUM(U8+U12+U16+U20+U24)</f>
        <v>28875000</v>
      </c>
      <c r="V7" s="6"/>
    </row>
    <row r="8" spans="2:27" ht="39.950000000000003" customHeight="1" x14ac:dyDescent="0.15">
      <c r="B8" s="247" t="s">
        <v>92</v>
      </c>
      <c r="C8" s="248"/>
      <c r="D8" s="249"/>
      <c r="E8" s="45">
        <f>SUM(E10+E11)</f>
        <v>21444000</v>
      </c>
      <c r="F8" s="5">
        <f>SUM(F10:F11)</f>
        <v>23952000</v>
      </c>
      <c r="G8" s="5">
        <f>F8-E8</f>
        <v>2508000</v>
      </c>
      <c r="H8" s="43">
        <f>F8/E8*100-100</f>
        <v>11.69557918298824</v>
      </c>
      <c r="I8" s="66"/>
      <c r="J8" s="72"/>
      <c r="K8" s="72"/>
      <c r="L8" s="72"/>
      <c r="M8" s="72"/>
      <c r="N8" s="72"/>
      <c r="O8" s="72"/>
      <c r="P8" s="72"/>
      <c r="Q8" s="72"/>
      <c r="R8" s="72"/>
      <c r="S8" s="113"/>
      <c r="T8" s="72"/>
      <c r="U8" s="70">
        <f>SUM(U10,U11)</f>
        <v>23952000</v>
      </c>
    </row>
    <row r="9" spans="2:27" ht="39.950000000000003" customHeight="1" x14ac:dyDescent="0.15">
      <c r="B9" s="90"/>
      <c r="C9" s="233" t="s">
        <v>73</v>
      </c>
      <c r="D9" s="234"/>
      <c r="E9" s="45">
        <f>SUM(E10+E11)</f>
        <v>21444000</v>
      </c>
      <c r="F9" s="45">
        <f>SUM(F10+F11)</f>
        <v>23952000</v>
      </c>
      <c r="G9" s="5">
        <f>F9-E9</f>
        <v>2508000</v>
      </c>
      <c r="H9" s="92"/>
      <c r="I9" s="119"/>
      <c r="J9" s="122"/>
      <c r="K9" s="122"/>
      <c r="L9" s="122"/>
      <c r="M9" s="122"/>
      <c r="N9" s="122"/>
      <c r="O9" s="122"/>
      <c r="P9" s="122"/>
      <c r="Q9" s="122"/>
      <c r="R9" s="122"/>
      <c r="S9" s="129"/>
      <c r="T9" s="122"/>
      <c r="U9" s="93">
        <f>U8</f>
        <v>23952000</v>
      </c>
    </row>
    <row r="10" spans="2:27" ht="39.950000000000003" customHeight="1" x14ac:dyDescent="0.15">
      <c r="B10" s="90"/>
      <c r="C10" s="115"/>
      <c r="D10" s="116" t="s">
        <v>71</v>
      </c>
      <c r="E10" s="5">
        <v>10500000</v>
      </c>
      <c r="F10" s="5">
        <f>U10</f>
        <v>12096000</v>
      </c>
      <c r="G10" s="5">
        <f>F10-E10</f>
        <v>1596000</v>
      </c>
      <c r="H10" s="43">
        <f t="shared" ref="H10:H26" si="0">F10/E10*100-100</f>
        <v>15.199999999999989</v>
      </c>
      <c r="I10" s="66" t="s">
        <v>27</v>
      </c>
      <c r="J10" s="77">
        <v>3000</v>
      </c>
      <c r="K10" s="123" t="s">
        <v>22</v>
      </c>
      <c r="L10" s="74" t="s">
        <v>7</v>
      </c>
      <c r="M10" s="75">
        <v>14</v>
      </c>
      <c r="N10" s="74" t="s">
        <v>9</v>
      </c>
      <c r="O10" s="74" t="s">
        <v>7</v>
      </c>
      <c r="P10" s="75">
        <v>288</v>
      </c>
      <c r="Q10" s="78" t="s">
        <v>23</v>
      </c>
      <c r="R10" s="74"/>
      <c r="S10" s="74" t="s">
        <v>69</v>
      </c>
      <c r="T10" s="78"/>
      <c r="U10" s="34">
        <f>SUM(J10*M10*P10)</f>
        <v>12096000</v>
      </c>
      <c r="V10" s="2">
        <f>U10/4</f>
        <v>3024000</v>
      </c>
    </row>
    <row r="11" spans="2:27" ht="39.950000000000003" customHeight="1" x14ac:dyDescent="0.15">
      <c r="B11" s="90"/>
      <c r="C11" s="115"/>
      <c r="D11" s="116" t="s">
        <v>72</v>
      </c>
      <c r="E11" s="5">
        <v>10944000</v>
      </c>
      <c r="F11" s="5">
        <f>U11</f>
        <v>11856000</v>
      </c>
      <c r="G11" s="5">
        <f>F11-E11</f>
        <v>912000</v>
      </c>
      <c r="H11" s="43">
        <f t="shared" si="0"/>
        <v>8.3333333333333286</v>
      </c>
      <c r="I11" s="66" t="s">
        <v>28</v>
      </c>
      <c r="J11" s="77">
        <v>6000</v>
      </c>
      <c r="K11" s="78" t="s">
        <v>22</v>
      </c>
      <c r="L11" s="74" t="s">
        <v>7</v>
      </c>
      <c r="M11" s="75">
        <v>38</v>
      </c>
      <c r="N11" s="74" t="s">
        <v>9</v>
      </c>
      <c r="O11" s="74" t="s">
        <v>7</v>
      </c>
      <c r="P11" s="75">
        <v>52</v>
      </c>
      <c r="Q11" s="78" t="s">
        <v>24</v>
      </c>
      <c r="R11" s="74"/>
      <c r="S11" s="74" t="s">
        <v>69</v>
      </c>
      <c r="T11" s="78"/>
      <c r="U11" s="34">
        <f>SUM(J11*M11*P11)</f>
        <v>11856000</v>
      </c>
      <c r="V11" s="2">
        <f>U11/4</f>
        <v>2964000</v>
      </c>
      <c r="W11" s="2">
        <f>V11+V10</f>
        <v>5988000</v>
      </c>
    </row>
    <row r="12" spans="2:27" ht="39.950000000000003" customHeight="1" x14ac:dyDescent="0.15">
      <c r="B12" s="250" t="s">
        <v>74</v>
      </c>
      <c r="C12" s="251"/>
      <c r="D12" s="234"/>
      <c r="E12" s="45">
        <f>SUM(E14)</f>
        <v>300000</v>
      </c>
      <c r="F12" s="5">
        <f>U12</f>
        <v>300000</v>
      </c>
      <c r="G12" s="91" t="s">
        <v>70</v>
      </c>
      <c r="H12" s="43">
        <f t="shared" si="0"/>
        <v>0</v>
      </c>
      <c r="I12" s="66"/>
      <c r="J12" s="73"/>
      <c r="K12" s="74"/>
      <c r="L12" s="74"/>
      <c r="M12" s="75"/>
      <c r="N12" s="74"/>
      <c r="O12" s="74"/>
      <c r="P12" s="75"/>
      <c r="Q12" s="74"/>
      <c r="R12" s="74"/>
      <c r="S12" s="74"/>
      <c r="T12" s="76"/>
      <c r="U12" s="70">
        <f>SUM(U14:U15)</f>
        <v>300000</v>
      </c>
    </row>
    <row r="13" spans="2:27" ht="39.950000000000003" customHeight="1" x14ac:dyDescent="0.15">
      <c r="B13" s="132"/>
      <c r="C13" s="231" t="s">
        <v>75</v>
      </c>
      <c r="D13" s="232"/>
      <c r="E13" s="45">
        <f>E14</f>
        <v>300000</v>
      </c>
      <c r="F13" s="45">
        <f>F14</f>
        <v>300000</v>
      </c>
      <c r="G13" s="91" t="s">
        <v>70</v>
      </c>
      <c r="H13" s="43"/>
      <c r="I13" s="66"/>
      <c r="J13" s="73"/>
      <c r="K13" s="74"/>
      <c r="L13" s="74"/>
      <c r="M13" s="75"/>
      <c r="N13" s="74"/>
      <c r="O13" s="74"/>
      <c r="P13" s="75"/>
      <c r="Q13" s="74"/>
      <c r="R13" s="74"/>
      <c r="S13" s="74"/>
      <c r="T13" s="76"/>
      <c r="U13" s="70">
        <f>U14</f>
        <v>300000</v>
      </c>
    </row>
    <row r="14" spans="2:27" ht="39.950000000000003" customHeight="1" x14ac:dyDescent="0.15">
      <c r="B14" s="90"/>
      <c r="C14" s="115"/>
      <c r="D14" s="188" t="s">
        <v>76</v>
      </c>
      <c r="E14" s="45">
        <v>300000</v>
      </c>
      <c r="F14" s="5">
        <v>300000</v>
      </c>
      <c r="G14" s="91" t="s">
        <v>70</v>
      </c>
      <c r="H14" s="43">
        <f t="shared" si="0"/>
        <v>0</v>
      </c>
      <c r="I14" s="66" t="s">
        <v>12</v>
      </c>
      <c r="J14" s="130">
        <v>30000</v>
      </c>
      <c r="K14" s="74" t="s">
        <v>6</v>
      </c>
      <c r="L14" s="74" t="s">
        <v>7</v>
      </c>
      <c r="M14" s="75">
        <v>10</v>
      </c>
      <c r="N14" s="74" t="s">
        <v>8</v>
      </c>
      <c r="O14" s="74" t="s">
        <v>7</v>
      </c>
      <c r="P14" s="75">
        <v>1</v>
      </c>
      <c r="Q14" s="74" t="s">
        <v>9</v>
      </c>
      <c r="R14" s="74"/>
      <c r="S14" s="74" t="s">
        <v>69</v>
      </c>
      <c r="T14" s="85"/>
      <c r="U14" s="121">
        <v>300000</v>
      </c>
    </row>
    <row r="15" spans="2:27" ht="39.950000000000003" customHeight="1" x14ac:dyDescent="0.15">
      <c r="B15" s="63"/>
      <c r="C15" s="76"/>
      <c r="D15" s="62"/>
      <c r="E15" s="45"/>
      <c r="F15" s="5"/>
      <c r="G15" s="5"/>
      <c r="H15" s="43" t="e">
        <f t="shared" si="0"/>
        <v>#DIV/0!</v>
      </c>
      <c r="I15" s="65"/>
      <c r="J15" s="3"/>
      <c r="K15" s="3"/>
      <c r="L15" s="3"/>
      <c r="M15" s="3"/>
      <c r="N15" s="3"/>
      <c r="O15" s="3"/>
      <c r="P15" s="3"/>
      <c r="Q15" s="3"/>
      <c r="R15" s="3"/>
      <c r="S15" s="3"/>
      <c r="T15" s="76"/>
      <c r="U15" s="70"/>
    </row>
    <row r="16" spans="2:27" ht="39.950000000000003" customHeight="1" x14ac:dyDescent="0.15">
      <c r="B16" s="250" t="s">
        <v>78</v>
      </c>
      <c r="C16" s="251"/>
      <c r="D16" s="234"/>
      <c r="E16" s="45">
        <f>SUM(E18)</f>
        <v>3672000</v>
      </c>
      <c r="F16" s="45">
        <f>U16</f>
        <v>4536000</v>
      </c>
      <c r="G16" s="5">
        <f t="shared" ref="G16:G22" si="1">F16-E16</f>
        <v>864000</v>
      </c>
      <c r="H16" s="43">
        <f t="shared" si="0"/>
        <v>23.529411764705884</v>
      </c>
      <c r="I16" s="66"/>
      <c r="J16" s="73"/>
      <c r="K16" s="74"/>
      <c r="L16" s="74"/>
      <c r="M16" s="75"/>
      <c r="N16" s="74"/>
      <c r="O16" s="74"/>
      <c r="P16" s="75"/>
      <c r="Q16" s="74"/>
      <c r="R16" s="74"/>
      <c r="S16" s="74"/>
      <c r="T16" s="76"/>
      <c r="U16" s="70">
        <f>SUM(U18+U19)</f>
        <v>4536000</v>
      </c>
      <c r="AA16" s="1"/>
    </row>
    <row r="17" spans="2:27" ht="39.950000000000003" customHeight="1" x14ac:dyDescent="0.15">
      <c r="B17" s="90"/>
      <c r="C17" s="233" t="s">
        <v>77</v>
      </c>
      <c r="D17" s="234"/>
      <c r="E17" s="45">
        <f>E18</f>
        <v>3672000</v>
      </c>
      <c r="F17" s="45">
        <f>F18</f>
        <v>4536000</v>
      </c>
      <c r="G17" s="5">
        <f t="shared" si="1"/>
        <v>864000</v>
      </c>
      <c r="H17" s="43"/>
      <c r="I17" s="66"/>
      <c r="J17" s="73"/>
      <c r="K17" s="74"/>
      <c r="L17" s="74"/>
      <c r="M17" s="75"/>
      <c r="N17" s="74"/>
      <c r="O17" s="74"/>
      <c r="P17" s="75"/>
      <c r="Q17" s="74"/>
      <c r="R17" s="74"/>
      <c r="S17" s="74"/>
      <c r="T17" s="76"/>
      <c r="U17" s="70">
        <f>U16</f>
        <v>4536000</v>
      </c>
      <c r="AA17" s="1"/>
    </row>
    <row r="18" spans="2:27" ht="39.950000000000003" customHeight="1" x14ac:dyDescent="0.15">
      <c r="B18" s="90"/>
      <c r="C18" s="115"/>
      <c r="D18" s="188" t="s">
        <v>79</v>
      </c>
      <c r="E18" s="45">
        <v>3672000</v>
      </c>
      <c r="F18" s="45">
        <f>U16</f>
        <v>4536000</v>
      </c>
      <c r="G18" s="5">
        <f>F18-E18</f>
        <v>864000</v>
      </c>
      <c r="H18" s="43">
        <f t="shared" si="0"/>
        <v>23.529411764705884</v>
      </c>
      <c r="I18" s="66" t="s">
        <v>36</v>
      </c>
      <c r="J18" s="77">
        <v>3000</v>
      </c>
      <c r="K18" s="123" t="s">
        <v>6</v>
      </c>
      <c r="L18" s="74" t="s">
        <v>7</v>
      </c>
      <c r="M18" s="75">
        <v>2</v>
      </c>
      <c r="N18" s="74" t="s">
        <v>9</v>
      </c>
      <c r="O18" s="74" t="s">
        <v>7</v>
      </c>
      <c r="P18" s="75">
        <v>288</v>
      </c>
      <c r="Q18" s="78" t="s">
        <v>23</v>
      </c>
      <c r="R18" s="76"/>
      <c r="S18" s="76" t="s">
        <v>69</v>
      </c>
      <c r="T18" s="76"/>
      <c r="U18" s="34">
        <f>SUM(J18*M18*P18)</f>
        <v>1728000</v>
      </c>
      <c r="V18" s="2">
        <f>U18/4</f>
        <v>432000</v>
      </c>
    </row>
    <row r="19" spans="2:27" ht="39.950000000000003" customHeight="1" x14ac:dyDescent="0.15">
      <c r="B19" s="254"/>
      <c r="C19" s="255"/>
      <c r="D19" s="256"/>
      <c r="E19" s="45"/>
      <c r="F19" s="45"/>
      <c r="G19" s="5"/>
      <c r="H19" s="43"/>
      <c r="I19" s="66" t="s">
        <v>35</v>
      </c>
      <c r="J19" s="77">
        <v>6000</v>
      </c>
      <c r="K19" s="78" t="s">
        <v>6</v>
      </c>
      <c r="L19" s="74" t="s">
        <v>7</v>
      </c>
      <c r="M19" s="75">
        <v>9</v>
      </c>
      <c r="N19" s="74" t="s">
        <v>9</v>
      </c>
      <c r="O19" s="74" t="s">
        <v>7</v>
      </c>
      <c r="P19" s="75">
        <v>52</v>
      </c>
      <c r="Q19" s="78" t="s">
        <v>24</v>
      </c>
      <c r="R19" s="76"/>
      <c r="S19" s="76" t="s">
        <v>69</v>
      </c>
      <c r="T19" s="76"/>
      <c r="U19" s="34">
        <f>SUM(J19*M19*P19)</f>
        <v>2808000</v>
      </c>
      <c r="V19" s="2">
        <f>U19/4</f>
        <v>702000</v>
      </c>
      <c r="W19" s="2">
        <f>V19+V18</f>
        <v>1134000</v>
      </c>
    </row>
    <row r="20" spans="2:27" ht="39.950000000000003" customHeight="1" x14ac:dyDescent="0.15">
      <c r="B20" s="250" t="s">
        <v>80</v>
      </c>
      <c r="C20" s="251"/>
      <c r="D20" s="234"/>
      <c r="E20" s="45">
        <f>SUM(E22+E23)</f>
        <v>83000</v>
      </c>
      <c r="F20" s="45">
        <f>SUM(F22:F23)</f>
        <v>63090</v>
      </c>
      <c r="G20" s="5">
        <f t="shared" si="1"/>
        <v>-19910</v>
      </c>
      <c r="H20" s="43">
        <f t="shared" si="0"/>
        <v>-23.98795180722891</v>
      </c>
      <c r="I20" s="66"/>
      <c r="J20" s="73"/>
      <c r="K20" s="74"/>
      <c r="L20" s="74"/>
      <c r="M20" s="75"/>
      <c r="N20" s="74"/>
      <c r="O20" s="74"/>
      <c r="P20" s="75"/>
      <c r="Q20" s="74"/>
      <c r="R20" s="74"/>
      <c r="S20" s="74"/>
      <c r="T20" s="76"/>
      <c r="U20" s="70">
        <f>SUM(U22:U23)</f>
        <v>83000</v>
      </c>
    </row>
    <row r="21" spans="2:27" ht="39.950000000000003" customHeight="1" x14ac:dyDescent="0.15">
      <c r="B21" s="90"/>
      <c r="C21" s="233" t="s">
        <v>81</v>
      </c>
      <c r="D21" s="234"/>
      <c r="E21" s="45">
        <f>E22+E23</f>
        <v>83000</v>
      </c>
      <c r="F21" s="45">
        <f>F22+F23</f>
        <v>63090</v>
      </c>
      <c r="G21" s="5">
        <f t="shared" si="1"/>
        <v>-19910</v>
      </c>
      <c r="H21" s="43"/>
      <c r="I21" s="66"/>
      <c r="J21" s="73"/>
      <c r="K21" s="74"/>
      <c r="L21" s="74"/>
      <c r="M21" s="75"/>
      <c r="N21" s="74"/>
      <c r="O21" s="74"/>
      <c r="P21" s="75"/>
      <c r="Q21" s="74"/>
      <c r="R21" s="74"/>
      <c r="S21" s="74"/>
      <c r="T21" s="76"/>
      <c r="U21" s="70">
        <f>U20</f>
        <v>83000</v>
      </c>
    </row>
    <row r="22" spans="2:27" ht="39.950000000000003" customHeight="1" x14ac:dyDescent="0.15">
      <c r="B22" s="90"/>
      <c r="C22" s="115"/>
      <c r="D22" s="188" t="s">
        <v>82</v>
      </c>
      <c r="E22" s="45">
        <v>23000</v>
      </c>
      <c r="F22" s="5">
        <v>2870</v>
      </c>
      <c r="G22" s="5">
        <f t="shared" si="1"/>
        <v>-20130</v>
      </c>
      <c r="H22" s="43">
        <f t="shared" si="0"/>
        <v>-87.521739130434781</v>
      </c>
      <c r="I22" s="66" t="s">
        <v>14</v>
      </c>
      <c r="J22" s="73"/>
      <c r="K22" s="74"/>
      <c r="L22" s="74"/>
      <c r="M22" s="75"/>
      <c r="N22" s="74"/>
      <c r="O22" s="74"/>
      <c r="P22" s="75"/>
      <c r="Q22" s="74"/>
      <c r="R22" s="74"/>
      <c r="S22" s="74"/>
      <c r="T22" s="76"/>
      <c r="U22" s="70">
        <v>23000</v>
      </c>
      <c r="X22" s="2">
        <v>1296000</v>
      </c>
    </row>
    <row r="23" spans="2:27" ht="39.950000000000003" customHeight="1" x14ac:dyDescent="0.15">
      <c r="B23" s="90"/>
      <c r="C23" s="115"/>
      <c r="D23" s="194" t="s">
        <v>93</v>
      </c>
      <c r="E23" s="45">
        <v>60000</v>
      </c>
      <c r="F23" s="5">
        <v>60220</v>
      </c>
      <c r="G23" s="5">
        <f>F23-E23</f>
        <v>220</v>
      </c>
      <c r="H23" s="43">
        <f t="shared" si="0"/>
        <v>0.36666666666667425</v>
      </c>
      <c r="I23" s="66" t="s">
        <v>15</v>
      </c>
      <c r="J23" s="73"/>
      <c r="K23" s="74"/>
      <c r="L23" s="74"/>
      <c r="M23" s="75"/>
      <c r="N23" s="74"/>
      <c r="O23" s="74"/>
      <c r="P23" s="75"/>
      <c r="Q23" s="74"/>
      <c r="R23" s="74"/>
      <c r="S23" s="74"/>
      <c r="T23" s="76"/>
      <c r="U23" s="70">
        <v>60000</v>
      </c>
      <c r="X23" s="2">
        <f>2376000+X22</f>
        <v>3672000</v>
      </c>
    </row>
    <row r="24" spans="2:27" ht="39.950000000000003" customHeight="1" x14ac:dyDescent="0.15">
      <c r="B24" s="252" t="s">
        <v>83</v>
      </c>
      <c r="C24" s="253"/>
      <c r="D24" s="232"/>
      <c r="E24" s="45">
        <f>SUM(E26)</f>
        <v>4000</v>
      </c>
      <c r="F24" s="45">
        <f>SUM(F26:F26)</f>
        <v>4000</v>
      </c>
      <c r="G24" s="91" t="s">
        <v>70</v>
      </c>
      <c r="H24" s="43">
        <f t="shared" si="0"/>
        <v>0</v>
      </c>
      <c r="I24" s="65"/>
      <c r="J24" s="73"/>
      <c r="K24" s="74"/>
      <c r="L24" s="74"/>
      <c r="M24" s="75"/>
      <c r="N24" s="74"/>
      <c r="O24" s="74"/>
      <c r="P24" s="75"/>
      <c r="Q24" s="74"/>
      <c r="R24" s="74"/>
      <c r="S24" s="74"/>
      <c r="T24" s="76" t="s">
        <v>0</v>
      </c>
      <c r="U24" s="70">
        <f>SUM(U26:U26)</f>
        <v>4000</v>
      </c>
      <c r="X24" s="1">
        <f>X23-U18</f>
        <v>1944000</v>
      </c>
    </row>
    <row r="25" spans="2:27" ht="39.950000000000003" customHeight="1" x14ac:dyDescent="0.15">
      <c r="B25" s="96"/>
      <c r="C25" s="231" t="s">
        <v>84</v>
      </c>
      <c r="D25" s="232"/>
      <c r="E25" s="94">
        <f>E26</f>
        <v>4000</v>
      </c>
      <c r="F25" s="94">
        <f>F26</f>
        <v>4000</v>
      </c>
      <c r="G25" s="91" t="s">
        <v>70</v>
      </c>
      <c r="H25" s="95"/>
      <c r="I25" s="120"/>
      <c r="J25" s="124"/>
      <c r="K25" s="125"/>
      <c r="L25" s="125"/>
      <c r="M25" s="126"/>
      <c r="N25" s="125"/>
      <c r="O25" s="125"/>
      <c r="P25" s="126"/>
      <c r="Q25" s="125"/>
      <c r="R25" s="125"/>
      <c r="S25" s="125"/>
      <c r="T25" s="127"/>
      <c r="U25" s="70">
        <f>U26</f>
        <v>4000</v>
      </c>
      <c r="X25" s="1"/>
    </row>
    <row r="26" spans="2:27" ht="39.950000000000003" customHeight="1" thickBot="1" x14ac:dyDescent="0.2">
      <c r="B26" s="117"/>
      <c r="C26" s="118"/>
      <c r="D26" s="195" t="s">
        <v>94</v>
      </c>
      <c r="E26" s="46">
        <v>4000</v>
      </c>
      <c r="F26" s="46">
        <f>U26</f>
        <v>4000</v>
      </c>
      <c r="G26" s="131" t="s">
        <v>70</v>
      </c>
      <c r="H26" s="44">
        <f t="shared" si="0"/>
        <v>0</v>
      </c>
      <c r="I26" s="69" t="s">
        <v>16</v>
      </c>
      <c r="J26" s="128">
        <v>2000</v>
      </c>
      <c r="K26" s="81" t="s">
        <v>30</v>
      </c>
      <c r="L26" s="82" t="s">
        <v>7</v>
      </c>
      <c r="M26" s="83">
        <v>2</v>
      </c>
      <c r="N26" s="82" t="s">
        <v>29</v>
      </c>
      <c r="O26" s="82"/>
      <c r="P26" s="83"/>
      <c r="Q26" s="82"/>
      <c r="R26" s="82"/>
      <c r="S26" s="82" t="s">
        <v>69</v>
      </c>
      <c r="T26" s="84"/>
      <c r="U26" s="71">
        <f>M26*J26</f>
        <v>4000</v>
      </c>
      <c r="X26" s="1">
        <f>X24/12</f>
        <v>162000</v>
      </c>
    </row>
    <row r="27" spans="2:27" x14ac:dyDescent="0.15">
      <c r="X27" s="1"/>
    </row>
    <row r="28" spans="2:27" x14ac:dyDescent="0.15">
      <c r="X28" s="1"/>
    </row>
    <row r="29" spans="2:27" x14ac:dyDescent="0.15">
      <c r="U29" s="6"/>
    </row>
    <row r="31" spans="2:27" x14ac:dyDescent="0.15">
      <c r="F31" s="19"/>
    </row>
  </sheetData>
  <mergeCells count="21">
    <mergeCell ref="C25:D25"/>
    <mergeCell ref="B24:D24"/>
    <mergeCell ref="C9:D9"/>
    <mergeCell ref="B19:D19"/>
    <mergeCell ref="B20:D20"/>
    <mergeCell ref="B16:D16"/>
    <mergeCell ref="C21:D21"/>
    <mergeCell ref="B2:U2"/>
    <mergeCell ref="B4:E4"/>
    <mergeCell ref="G5:G6"/>
    <mergeCell ref="C13:D13"/>
    <mergeCell ref="C17:D17"/>
    <mergeCell ref="I5:U6"/>
    <mergeCell ref="B7:D7"/>
    <mergeCell ref="B5:B6"/>
    <mergeCell ref="C5:C6"/>
    <mergeCell ref="D5:D6"/>
    <mergeCell ref="F5:F6"/>
    <mergeCell ref="E5:E6"/>
    <mergeCell ref="B8:D8"/>
    <mergeCell ref="B12:D12"/>
  </mergeCells>
  <phoneticPr fontId="3" type="noConversion"/>
  <printOptions horizontalCentered="1"/>
  <pageMargins left="0.15748031496062992" right="0.15748031496062992" top="0.19685039370078741" bottom="0.39370078740157483" header="0.19685039370078741" footer="0"/>
  <pageSetup paperSize="9" scale="57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3"/>
  <sheetViews>
    <sheetView view="pageBreakPreview" zoomScale="75" zoomScaleSheetLayoutView="75" workbookViewId="0">
      <selection activeCell="F20" sqref="F20"/>
    </sheetView>
  </sheetViews>
  <sheetFormatPr defaultRowHeight="18" customHeight="1" x14ac:dyDescent="0.15"/>
  <cols>
    <col min="1" max="1" width="1.77734375" style="2" customWidth="1"/>
    <col min="2" max="2" width="3.6640625" style="2" customWidth="1"/>
    <col min="3" max="3" width="4.33203125" style="2" customWidth="1"/>
    <col min="4" max="4" width="16.44140625" style="2" customWidth="1"/>
    <col min="5" max="6" width="13" style="2" customWidth="1"/>
    <col min="7" max="7" width="12.44140625" style="2" customWidth="1"/>
    <col min="8" max="8" width="10.77734375" style="9" hidden="1" customWidth="1"/>
    <col min="9" max="9" width="15.109375" style="2" customWidth="1"/>
    <col min="10" max="10" width="8.6640625" style="3" customWidth="1"/>
    <col min="11" max="12" width="3.77734375" style="3" customWidth="1"/>
    <col min="13" max="13" width="6.77734375" style="3" customWidth="1"/>
    <col min="14" max="15" width="3.77734375" style="3" customWidth="1"/>
    <col min="16" max="16" width="8.6640625" style="3" bestFit="1" customWidth="1"/>
    <col min="17" max="17" width="3.77734375" style="3" customWidth="1"/>
    <col min="18" max="18" width="2.44140625" style="3" bestFit="1" customWidth="1"/>
    <col min="19" max="19" width="4.109375" style="3" bestFit="1" customWidth="1"/>
    <col min="20" max="20" width="3.21875" style="3" bestFit="1" customWidth="1"/>
    <col min="21" max="21" width="13.77734375" style="2" customWidth="1"/>
    <col min="22" max="22" width="6.5546875" style="2" customWidth="1"/>
    <col min="23" max="23" width="11.109375" style="2" customWidth="1"/>
    <col min="24" max="24" width="12.6640625" style="2" bestFit="1" customWidth="1"/>
    <col min="25" max="25" width="8.88671875" style="2"/>
    <col min="26" max="26" width="11.5546875" style="2" bestFit="1" customWidth="1"/>
    <col min="27" max="16384" width="8.88671875" style="2"/>
  </cols>
  <sheetData>
    <row r="2" spans="2:26" ht="42" customHeight="1" x14ac:dyDescent="0.15">
      <c r="B2" s="227" t="s">
        <v>85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2:26" ht="18" customHeight="1" x14ac:dyDescent="0.15">
      <c r="J3" s="16"/>
      <c r="U3" s="6"/>
    </row>
    <row r="4" spans="2:26" s="13" customFormat="1" ht="24.95" customHeight="1" thickBot="1" x14ac:dyDescent="0.2">
      <c r="B4" s="228" t="s">
        <v>60</v>
      </c>
      <c r="C4" s="228"/>
      <c r="D4" s="228"/>
      <c r="E4" s="228"/>
      <c r="G4" s="11"/>
      <c r="H4" s="14"/>
      <c r="I4" s="15"/>
      <c r="J4" s="15"/>
      <c r="K4" s="11"/>
      <c r="L4" s="11"/>
      <c r="M4" s="11"/>
      <c r="N4" s="11"/>
      <c r="O4" s="11"/>
      <c r="P4" s="11"/>
      <c r="Q4" s="11"/>
      <c r="R4" s="11"/>
      <c r="S4" s="11"/>
      <c r="T4" s="11"/>
      <c r="U4" s="12" t="s">
        <v>11</v>
      </c>
    </row>
    <row r="5" spans="2:26" ht="24.95" customHeight="1" x14ac:dyDescent="0.15">
      <c r="B5" s="243" t="s">
        <v>1</v>
      </c>
      <c r="C5" s="236" t="s">
        <v>2</v>
      </c>
      <c r="D5" s="236" t="s">
        <v>3</v>
      </c>
      <c r="E5" s="245" t="s">
        <v>49</v>
      </c>
      <c r="F5" s="245" t="s">
        <v>48</v>
      </c>
      <c r="G5" s="229" t="s">
        <v>47</v>
      </c>
      <c r="H5" s="86"/>
      <c r="I5" s="235" t="s">
        <v>68</v>
      </c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7"/>
      <c r="W5" s="53">
        <f>세입!F7-세출!F7</f>
        <v>0</v>
      </c>
    </row>
    <row r="6" spans="2:26" ht="24.95" customHeight="1" thickBot="1" x14ac:dyDescent="0.2">
      <c r="B6" s="244"/>
      <c r="C6" s="238"/>
      <c r="D6" s="238"/>
      <c r="E6" s="246"/>
      <c r="F6" s="246"/>
      <c r="G6" s="230"/>
      <c r="H6" s="87" t="s">
        <v>4</v>
      </c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9"/>
    </row>
    <row r="7" spans="2:26" ht="39.950000000000003" customHeight="1" x14ac:dyDescent="0.15">
      <c r="B7" s="240" t="s">
        <v>5</v>
      </c>
      <c r="C7" s="241"/>
      <c r="D7" s="242"/>
      <c r="E7" s="88">
        <f>SUM(E8,E12,E16,)</f>
        <v>25503000</v>
      </c>
      <c r="F7" s="88">
        <f>SUM(F8,F12,F16)</f>
        <v>28855090</v>
      </c>
      <c r="G7" s="88">
        <f>F7-E7</f>
        <v>3352090</v>
      </c>
      <c r="H7" s="89">
        <f>F7/E7*100-100</f>
        <v>13.143904638669966</v>
      </c>
      <c r="I7" s="64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>
        <f>U8+U12+U16</f>
        <v>28871870</v>
      </c>
    </row>
    <row r="8" spans="2:26" ht="39.950000000000003" customHeight="1" x14ac:dyDescent="0.15">
      <c r="B8" s="252" t="s">
        <v>52</v>
      </c>
      <c r="C8" s="253"/>
      <c r="D8" s="232"/>
      <c r="E8" s="5">
        <f>SUM(E9)</f>
        <v>381000</v>
      </c>
      <c r="F8" s="5">
        <f>SUM(F9)</f>
        <v>360000</v>
      </c>
      <c r="G8" s="5">
        <f>F8-E8</f>
        <v>-21000</v>
      </c>
      <c r="H8" s="43">
        <f>F8/E8*100-100</f>
        <v>-5.5118110236220446</v>
      </c>
      <c r="I8" s="65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0">
        <f>SUM(U9)</f>
        <v>381000</v>
      </c>
    </row>
    <row r="9" spans="2:26" ht="39.950000000000003" customHeight="1" x14ac:dyDescent="0.15">
      <c r="B9" s="98"/>
      <c r="C9" s="231" t="s">
        <v>53</v>
      </c>
      <c r="D9" s="232"/>
      <c r="E9" s="5">
        <f>SUM(E10,E11)</f>
        <v>381000</v>
      </c>
      <c r="F9" s="5">
        <f>SUM(F10,F11)</f>
        <v>360000</v>
      </c>
      <c r="G9" s="5">
        <f>F9-E9</f>
        <v>-21000</v>
      </c>
      <c r="H9" s="43">
        <f>F9/E9*100-100</f>
        <v>-5.5118110236220446</v>
      </c>
      <c r="I9" s="65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0">
        <f>SUM(U10,U11)</f>
        <v>381000</v>
      </c>
    </row>
    <row r="10" spans="2:26" ht="39.950000000000003" customHeight="1" x14ac:dyDescent="0.15">
      <c r="B10" s="98"/>
      <c r="C10" s="99"/>
      <c r="D10" s="185" t="s">
        <v>61</v>
      </c>
      <c r="E10" s="5">
        <v>300000</v>
      </c>
      <c r="F10" s="5">
        <f>U10</f>
        <v>300000</v>
      </c>
      <c r="G10" s="91" t="s">
        <v>51</v>
      </c>
      <c r="H10" s="43">
        <f t="shared" ref="H10" si="0">F10/E10*100-100</f>
        <v>0</v>
      </c>
      <c r="I10" s="66"/>
      <c r="J10" s="73"/>
      <c r="K10" s="74"/>
      <c r="L10" s="74"/>
      <c r="M10" s="75"/>
      <c r="N10" s="74"/>
      <c r="O10" s="74"/>
      <c r="P10" s="75"/>
      <c r="Q10" s="76"/>
      <c r="R10" s="72"/>
      <c r="S10" s="72"/>
      <c r="T10" s="72"/>
      <c r="U10" s="70">
        <v>300000</v>
      </c>
    </row>
    <row r="11" spans="2:26" ht="39.950000000000003" customHeight="1" x14ac:dyDescent="0.15">
      <c r="B11" s="98"/>
      <c r="C11" s="99"/>
      <c r="D11" s="186" t="s">
        <v>62</v>
      </c>
      <c r="E11" s="5">
        <v>81000</v>
      </c>
      <c r="F11" s="5">
        <v>60000</v>
      </c>
      <c r="G11" s="5">
        <f t="shared" ref="G11" si="1">F11-E11</f>
        <v>-21000</v>
      </c>
      <c r="H11" s="43"/>
      <c r="I11" s="67"/>
      <c r="J11" s="73"/>
      <c r="K11" s="74"/>
      <c r="L11" s="74"/>
      <c r="M11" s="75"/>
      <c r="N11" s="74"/>
      <c r="O11" s="74"/>
      <c r="P11" s="75"/>
      <c r="Q11" s="76"/>
      <c r="R11" s="76"/>
      <c r="S11" s="76"/>
      <c r="T11" s="76"/>
      <c r="U11" s="70">
        <v>81000</v>
      </c>
    </row>
    <row r="12" spans="2:26" ht="39.950000000000003" customHeight="1" x14ac:dyDescent="0.15">
      <c r="B12" s="252" t="s">
        <v>54</v>
      </c>
      <c r="C12" s="253"/>
      <c r="D12" s="232"/>
      <c r="E12" s="5">
        <f>SUM(E13)</f>
        <v>25116000</v>
      </c>
      <c r="F12" s="5">
        <f>SUM(F13)</f>
        <v>28488000</v>
      </c>
      <c r="G12" s="5">
        <f t="shared" ref="G12:G20" si="2">F12-E12</f>
        <v>3372000</v>
      </c>
      <c r="H12" s="43">
        <f t="shared" ref="H12:H20" si="3">F12/E12*100-100</f>
        <v>13.425704730052558</v>
      </c>
      <c r="I12" s="68"/>
      <c r="J12" s="73"/>
      <c r="K12" s="74"/>
      <c r="L12" s="74"/>
      <c r="M12" s="75"/>
      <c r="N12" s="74"/>
      <c r="O12" s="74"/>
      <c r="P12" s="75"/>
      <c r="Q12" s="74"/>
      <c r="R12" s="76"/>
      <c r="S12" s="76"/>
      <c r="T12" s="76"/>
      <c r="U12" s="70">
        <f>SUM(U13)</f>
        <v>28488000</v>
      </c>
    </row>
    <row r="13" spans="2:26" ht="39.950000000000003" customHeight="1" x14ac:dyDescent="0.15">
      <c r="B13" s="100"/>
      <c r="C13" s="257" t="s">
        <v>63</v>
      </c>
      <c r="D13" s="258"/>
      <c r="E13" s="5">
        <f>SUM(E14,E15)</f>
        <v>25116000</v>
      </c>
      <c r="F13" s="5">
        <f>SUM(F14,F15)</f>
        <v>28488000</v>
      </c>
      <c r="G13" s="5">
        <f t="shared" si="2"/>
        <v>3372000</v>
      </c>
      <c r="H13" s="43">
        <f t="shared" si="3"/>
        <v>13.425704730052558</v>
      </c>
      <c r="I13" s="65"/>
      <c r="J13" s="73"/>
      <c r="K13" s="74"/>
      <c r="L13" s="74"/>
      <c r="M13" s="75"/>
      <c r="N13" s="74"/>
      <c r="O13" s="74"/>
      <c r="P13" s="75"/>
      <c r="Q13" s="74"/>
      <c r="R13" s="76"/>
      <c r="S13" s="76"/>
      <c r="T13" s="76"/>
      <c r="U13" s="70">
        <f>SUM(U14:U15)</f>
        <v>28488000</v>
      </c>
    </row>
    <row r="14" spans="2:26" ht="39.950000000000003" customHeight="1" x14ac:dyDescent="0.15">
      <c r="B14" s="98"/>
      <c r="C14" s="99"/>
      <c r="D14" s="185" t="s">
        <v>57</v>
      </c>
      <c r="E14" s="5">
        <v>11796000</v>
      </c>
      <c r="F14" s="5">
        <f>U14</f>
        <v>13824000</v>
      </c>
      <c r="G14" s="5">
        <f t="shared" si="2"/>
        <v>2028000</v>
      </c>
      <c r="H14" s="43">
        <f t="shared" si="3"/>
        <v>17.192268565615464</v>
      </c>
      <c r="I14" s="66" t="s">
        <v>25</v>
      </c>
      <c r="J14" s="77">
        <v>3000</v>
      </c>
      <c r="K14" s="85" t="s">
        <v>6</v>
      </c>
      <c r="L14" s="74" t="s">
        <v>7</v>
      </c>
      <c r="M14" s="75">
        <v>16</v>
      </c>
      <c r="N14" s="74" t="s">
        <v>9</v>
      </c>
      <c r="O14" s="74" t="s">
        <v>7</v>
      </c>
      <c r="P14" s="75">
        <v>288</v>
      </c>
      <c r="Q14" s="78" t="s">
        <v>23</v>
      </c>
      <c r="R14" s="76"/>
      <c r="S14" s="76" t="s">
        <v>50</v>
      </c>
      <c r="T14" s="76"/>
      <c r="U14" s="34">
        <f>SUM(J14*M14*P14)</f>
        <v>13824000</v>
      </c>
      <c r="V14" s="52"/>
      <c r="W14" s="19">
        <v>10500000</v>
      </c>
      <c r="X14" s="2">
        <v>1296000</v>
      </c>
      <c r="Y14" s="52" t="s">
        <v>30</v>
      </c>
      <c r="Z14" s="19">
        <f>X14+W14</f>
        <v>11796000</v>
      </c>
    </row>
    <row r="15" spans="2:26" ht="39.950000000000003" customHeight="1" x14ac:dyDescent="0.15">
      <c r="B15" s="98"/>
      <c r="C15" s="99"/>
      <c r="D15" s="185" t="s">
        <v>58</v>
      </c>
      <c r="E15" s="5">
        <v>13320000</v>
      </c>
      <c r="F15" s="5">
        <f>U15</f>
        <v>14664000</v>
      </c>
      <c r="G15" s="5">
        <f t="shared" si="2"/>
        <v>1344000</v>
      </c>
      <c r="H15" s="43">
        <f t="shared" si="3"/>
        <v>10.090090090090101</v>
      </c>
      <c r="I15" s="66" t="s">
        <v>26</v>
      </c>
      <c r="J15" s="77">
        <v>6000</v>
      </c>
      <c r="K15" s="78" t="s">
        <v>6</v>
      </c>
      <c r="L15" s="74" t="s">
        <v>7</v>
      </c>
      <c r="M15" s="75">
        <v>47</v>
      </c>
      <c r="N15" s="74" t="s">
        <v>9</v>
      </c>
      <c r="O15" s="74" t="s">
        <v>7</v>
      </c>
      <c r="P15" s="75">
        <v>52</v>
      </c>
      <c r="Q15" s="78" t="s">
        <v>24</v>
      </c>
      <c r="R15" s="76"/>
      <c r="S15" s="76" t="s">
        <v>50</v>
      </c>
      <c r="T15" s="76"/>
      <c r="U15" s="34">
        <f>SUM(J15*M15*P15)</f>
        <v>14664000</v>
      </c>
      <c r="V15" s="52"/>
      <c r="W15" s="19">
        <v>10944000</v>
      </c>
      <c r="X15" s="2">
        <v>2112000</v>
      </c>
      <c r="Y15" s="52" t="s">
        <v>30</v>
      </c>
      <c r="Z15" s="19">
        <f>X15+W15</f>
        <v>13056000</v>
      </c>
    </row>
    <row r="16" spans="2:26" ht="39.950000000000003" customHeight="1" x14ac:dyDescent="0.15">
      <c r="B16" s="252" t="s">
        <v>55</v>
      </c>
      <c r="C16" s="253"/>
      <c r="D16" s="232"/>
      <c r="E16" s="5">
        <f>SUM(E17)</f>
        <v>6000</v>
      </c>
      <c r="F16" s="5">
        <f>F17</f>
        <v>7090</v>
      </c>
      <c r="G16" s="5">
        <f>F16-E16</f>
        <v>1090</v>
      </c>
      <c r="H16" s="43">
        <f t="shared" si="3"/>
        <v>18.166666666666657</v>
      </c>
      <c r="I16" s="65"/>
      <c r="J16" s="73"/>
      <c r="K16" s="74"/>
      <c r="L16" s="74"/>
      <c r="M16" s="75"/>
      <c r="N16" s="74"/>
      <c r="O16" s="74"/>
      <c r="P16" s="75"/>
      <c r="Q16" s="76"/>
      <c r="R16" s="76"/>
      <c r="S16" s="76"/>
      <c r="T16" s="76"/>
      <c r="U16" s="70">
        <f>SUM(U17,)</f>
        <v>2870</v>
      </c>
      <c r="X16" s="2">
        <v>264000</v>
      </c>
    </row>
    <row r="17" spans="2:24" ht="39.950000000000003" customHeight="1" x14ac:dyDescent="0.15">
      <c r="B17" s="98"/>
      <c r="C17" s="231" t="s">
        <v>56</v>
      </c>
      <c r="D17" s="232"/>
      <c r="E17" s="5">
        <f>SUM(E19+E20)</f>
        <v>6000</v>
      </c>
      <c r="F17" s="5">
        <f>SUM(F18:F20)</f>
        <v>7090</v>
      </c>
      <c r="G17" s="5">
        <f t="shared" si="2"/>
        <v>1090</v>
      </c>
      <c r="H17" s="43">
        <f>F17/E17*100-100</f>
        <v>18.166666666666657</v>
      </c>
      <c r="I17" s="65"/>
      <c r="J17" s="73" t="s">
        <v>0</v>
      </c>
      <c r="K17" s="74" t="s">
        <v>0</v>
      </c>
      <c r="L17" s="74" t="s">
        <v>0</v>
      </c>
      <c r="M17" s="75" t="s">
        <v>0</v>
      </c>
      <c r="N17" s="74" t="s">
        <v>0</v>
      </c>
      <c r="O17" s="74" t="s">
        <v>0</v>
      </c>
      <c r="P17" s="75" t="s">
        <v>0</v>
      </c>
      <c r="Q17" s="76" t="s">
        <v>0</v>
      </c>
      <c r="R17" s="76"/>
      <c r="S17" s="76"/>
      <c r="T17" s="76"/>
      <c r="U17" s="70">
        <f>SUM(U19:U20)</f>
        <v>2870</v>
      </c>
      <c r="X17" s="19">
        <f>W15+X15+X16</f>
        <v>13320000</v>
      </c>
    </row>
    <row r="18" spans="2:24" ht="39.950000000000003" customHeight="1" x14ac:dyDescent="0.15">
      <c r="B18" s="96"/>
      <c r="C18" s="97"/>
      <c r="D18" s="187" t="s">
        <v>65</v>
      </c>
      <c r="E18" s="91" t="s">
        <v>64</v>
      </c>
      <c r="F18" s="5">
        <v>4220</v>
      </c>
      <c r="G18" s="5">
        <f t="shared" si="2"/>
        <v>4220</v>
      </c>
      <c r="H18" s="43">
        <v>100</v>
      </c>
      <c r="I18" s="65" t="s">
        <v>42</v>
      </c>
      <c r="J18" s="73"/>
      <c r="K18" s="74"/>
      <c r="L18" s="74"/>
      <c r="M18" s="75"/>
      <c r="N18" s="74"/>
      <c r="O18" s="74"/>
      <c r="P18" s="75"/>
      <c r="Q18" s="76"/>
      <c r="R18" s="76"/>
      <c r="S18" s="76"/>
      <c r="T18" s="76"/>
      <c r="U18" s="70" t="s">
        <v>44</v>
      </c>
      <c r="X18" s="19"/>
    </row>
    <row r="19" spans="2:24" ht="39.950000000000003" customHeight="1" x14ac:dyDescent="0.15">
      <c r="B19" s="98"/>
      <c r="C19" s="99"/>
      <c r="D19" s="186" t="s">
        <v>59</v>
      </c>
      <c r="E19" s="5">
        <v>3000</v>
      </c>
      <c r="F19" s="5">
        <v>2870</v>
      </c>
      <c r="G19" s="5">
        <f t="shared" si="2"/>
        <v>-130</v>
      </c>
      <c r="H19" s="43">
        <f t="shared" si="3"/>
        <v>-4.3333333333333286</v>
      </c>
      <c r="I19" s="66" t="s">
        <v>13</v>
      </c>
      <c r="J19" s="79">
        <v>2870</v>
      </c>
      <c r="K19" s="78" t="s">
        <v>30</v>
      </c>
      <c r="L19" s="74" t="s">
        <v>7</v>
      </c>
      <c r="M19" s="75">
        <v>1</v>
      </c>
      <c r="N19" s="74" t="s">
        <v>29</v>
      </c>
      <c r="O19" s="74"/>
      <c r="P19" s="75"/>
      <c r="Q19" s="76"/>
      <c r="R19" s="76"/>
      <c r="S19" s="76" t="s">
        <v>50</v>
      </c>
      <c r="T19" s="76"/>
      <c r="U19" s="70">
        <f>J19*M19</f>
        <v>2870</v>
      </c>
    </row>
    <row r="20" spans="2:24" ht="39.950000000000003" customHeight="1" thickBot="1" x14ac:dyDescent="0.2">
      <c r="B20" s="101"/>
      <c r="C20" s="102"/>
      <c r="D20" s="196" t="s">
        <v>95</v>
      </c>
      <c r="E20" s="47">
        <v>3000</v>
      </c>
      <c r="F20" s="131" t="s">
        <v>112</v>
      </c>
      <c r="G20" s="47">
        <f t="shared" si="2"/>
        <v>-3000</v>
      </c>
      <c r="H20" s="44">
        <f t="shared" si="3"/>
        <v>-100</v>
      </c>
      <c r="I20" s="69"/>
      <c r="J20" s="80"/>
      <c r="K20" s="81"/>
      <c r="L20" s="82"/>
      <c r="M20" s="83"/>
      <c r="N20" s="82"/>
      <c r="O20" s="82"/>
      <c r="P20" s="83"/>
      <c r="Q20" s="84"/>
      <c r="R20" s="84"/>
      <c r="S20" s="84"/>
      <c r="T20" s="84"/>
      <c r="U20" s="71" t="s">
        <v>43</v>
      </c>
    </row>
    <row r="21" spans="2:24" ht="18" customHeight="1" x14ac:dyDescent="0.15">
      <c r="D21" s="3"/>
      <c r="E21" s="48"/>
      <c r="F21" s="48"/>
      <c r="G21" s="48"/>
      <c r="H21" s="4"/>
    </row>
    <row r="22" spans="2:24" ht="18" customHeight="1" x14ac:dyDescent="0.15">
      <c r="D22" s="3"/>
      <c r="E22" s="7"/>
      <c r="F22" s="7"/>
      <c r="G22" s="7"/>
      <c r="H22" s="4"/>
      <c r="I22" s="3" t="s">
        <v>10</v>
      </c>
      <c r="J22" s="3" t="s">
        <v>0</v>
      </c>
    </row>
    <row r="23" spans="2:24" ht="18" customHeight="1" x14ac:dyDescent="0.15">
      <c r="J23" s="10"/>
      <c r="U23" s="6"/>
    </row>
  </sheetData>
  <mergeCells count="16">
    <mergeCell ref="B2:U2"/>
    <mergeCell ref="B4:E4"/>
    <mergeCell ref="C13:D13"/>
    <mergeCell ref="C17:D17"/>
    <mergeCell ref="B16:D16"/>
    <mergeCell ref="B12:D12"/>
    <mergeCell ref="I5:U6"/>
    <mergeCell ref="B7:D7"/>
    <mergeCell ref="B5:B6"/>
    <mergeCell ref="C5:C6"/>
    <mergeCell ref="D5:D6"/>
    <mergeCell ref="F5:F6"/>
    <mergeCell ref="E5:E6"/>
    <mergeCell ref="B8:D8"/>
    <mergeCell ref="G5:G6"/>
    <mergeCell ref="C9:D9"/>
  </mergeCells>
  <phoneticPr fontId="3" type="noConversion"/>
  <printOptions horizontalCentered="1"/>
  <pageMargins left="0.15748031496062992" right="0.15748031496062992" top="0.19685039370078741" bottom="0.39370078740157483" header="0.19685039370078741" footer="0"/>
  <pageSetup paperSize="9" scale="60" fitToHeight="0" orientation="portrait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SheetLayoutView="100" workbookViewId="0">
      <selection activeCell="E11" sqref="E11"/>
    </sheetView>
  </sheetViews>
  <sheetFormatPr defaultRowHeight="13.5" x14ac:dyDescent="0.15"/>
  <cols>
    <col min="1" max="1" width="11.21875" customWidth="1"/>
    <col min="2" max="2" width="11.6640625" customWidth="1"/>
    <col min="3" max="3" width="13.33203125" customWidth="1"/>
    <col min="4" max="6" width="11.44140625" customWidth="1"/>
    <col min="7" max="7" width="48" customWidth="1"/>
    <col min="257" max="257" width="11.21875" customWidth="1"/>
    <col min="258" max="258" width="11.6640625" customWidth="1"/>
    <col min="259" max="259" width="12.5546875" customWidth="1"/>
    <col min="260" max="262" width="11.44140625" customWidth="1"/>
    <col min="263" max="263" width="48" customWidth="1"/>
    <col min="513" max="513" width="11.21875" customWidth="1"/>
    <col min="514" max="514" width="11.6640625" customWidth="1"/>
    <col min="515" max="515" width="12.5546875" customWidth="1"/>
    <col min="516" max="518" width="11.44140625" customWidth="1"/>
    <col min="519" max="519" width="48" customWidth="1"/>
    <col min="769" max="769" width="11.21875" customWidth="1"/>
    <col min="770" max="770" width="11.6640625" customWidth="1"/>
    <col min="771" max="771" width="12.5546875" customWidth="1"/>
    <col min="772" max="774" width="11.44140625" customWidth="1"/>
    <col min="775" max="775" width="48" customWidth="1"/>
    <col min="1025" max="1025" width="11.21875" customWidth="1"/>
    <col min="1026" max="1026" width="11.6640625" customWidth="1"/>
    <col min="1027" max="1027" width="12.5546875" customWidth="1"/>
    <col min="1028" max="1030" width="11.44140625" customWidth="1"/>
    <col min="1031" max="1031" width="48" customWidth="1"/>
    <col min="1281" max="1281" width="11.21875" customWidth="1"/>
    <col min="1282" max="1282" width="11.6640625" customWidth="1"/>
    <col min="1283" max="1283" width="12.5546875" customWidth="1"/>
    <col min="1284" max="1286" width="11.44140625" customWidth="1"/>
    <col min="1287" max="1287" width="48" customWidth="1"/>
    <col min="1537" max="1537" width="11.21875" customWidth="1"/>
    <col min="1538" max="1538" width="11.6640625" customWidth="1"/>
    <col min="1539" max="1539" width="12.5546875" customWidth="1"/>
    <col min="1540" max="1542" width="11.44140625" customWidth="1"/>
    <col min="1543" max="1543" width="48" customWidth="1"/>
    <col min="1793" max="1793" width="11.21875" customWidth="1"/>
    <col min="1794" max="1794" width="11.6640625" customWidth="1"/>
    <col min="1795" max="1795" width="12.5546875" customWidth="1"/>
    <col min="1796" max="1798" width="11.44140625" customWidth="1"/>
    <col min="1799" max="1799" width="48" customWidth="1"/>
    <col min="2049" max="2049" width="11.21875" customWidth="1"/>
    <col min="2050" max="2050" width="11.6640625" customWidth="1"/>
    <col min="2051" max="2051" width="12.5546875" customWidth="1"/>
    <col min="2052" max="2054" width="11.44140625" customWidth="1"/>
    <col min="2055" max="2055" width="48" customWidth="1"/>
    <col min="2305" max="2305" width="11.21875" customWidth="1"/>
    <col min="2306" max="2306" width="11.6640625" customWidth="1"/>
    <col min="2307" max="2307" width="12.5546875" customWidth="1"/>
    <col min="2308" max="2310" width="11.44140625" customWidth="1"/>
    <col min="2311" max="2311" width="48" customWidth="1"/>
    <col min="2561" max="2561" width="11.21875" customWidth="1"/>
    <col min="2562" max="2562" width="11.6640625" customWidth="1"/>
    <col min="2563" max="2563" width="12.5546875" customWidth="1"/>
    <col min="2564" max="2566" width="11.44140625" customWidth="1"/>
    <col min="2567" max="2567" width="48" customWidth="1"/>
    <col min="2817" max="2817" width="11.21875" customWidth="1"/>
    <col min="2818" max="2818" width="11.6640625" customWidth="1"/>
    <col min="2819" max="2819" width="12.5546875" customWidth="1"/>
    <col min="2820" max="2822" width="11.44140625" customWidth="1"/>
    <col min="2823" max="2823" width="48" customWidth="1"/>
    <col min="3073" max="3073" width="11.21875" customWidth="1"/>
    <col min="3074" max="3074" width="11.6640625" customWidth="1"/>
    <col min="3075" max="3075" width="12.5546875" customWidth="1"/>
    <col min="3076" max="3078" width="11.44140625" customWidth="1"/>
    <col min="3079" max="3079" width="48" customWidth="1"/>
    <col min="3329" max="3329" width="11.21875" customWidth="1"/>
    <col min="3330" max="3330" width="11.6640625" customWidth="1"/>
    <col min="3331" max="3331" width="12.5546875" customWidth="1"/>
    <col min="3332" max="3334" width="11.44140625" customWidth="1"/>
    <col min="3335" max="3335" width="48" customWidth="1"/>
    <col min="3585" max="3585" width="11.21875" customWidth="1"/>
    <col min="3586" max="3586" width="11.6640625" customWidth="1"/>
    <col min="3587" max="3587" width="12.5546875" customWidth="1"/>
    <col min="3588" max="3590" width="11.44140625" customWidth="1"/>
    <col min="3591" max="3591" width="48" customWidth="1"/>
    <col min="3841" max="3841" width="11.21875" customWidth="1"/>
    <col min="3842" max="3842" width="11.6640625" customWidth="1"/>
    <col min="3843" max="3843" width="12.5546875" customWidth="1"/>
    <col min="3844" max="3846" width="11.44140625" customWidth="1"/>
    <col min="3847" max="3847" width="48" customWidth="1"/>
    <col min="4097" max="4097" width="11.21875" customWidth="1"/>
    <col min="4098" max="4098" width="11.6640625" customWidth="1"/>
    <col min="4099" max="4099" width="12.5546875" customWidth="1"/>
    <col min="4100" max="4102" width="11.44140625" customWidth="1"/>
    <col min="4103" max="4103" width="48" customWidth="1"/>
    <col min="4353" max="4353" width="11.21875" customWidth="1"/>
    <col min="4354" max="4354" width="11.6640625" customWidth="1"/>
    <col min="4355" max="4355" width="12.5546875" customWidth="1"/>
    <col min="4356" max="4358" width="11.44140625" customWidth="1"/>
    <col min="4359" max="4359" width="48" customWidth="1"/>
    <col min="4609" max="4609" width="11.21875" customWidth="1"/>
    <col min="4610" max="4610" width="11.6640625" customWidth="1"/>
    <col min="4611" max="4611" width="12.5546875" customWidth="1"/>
    <col min="4612" max="4614" width="11.44140625" customWidth="1"/>
    <col min="4615" max="4615" width="48" customWidth="1"/>
    <col min="4865" max="4865" width="11.21875" customWidth="1"/>
    <col min="4866" max="4866" width="11.6640625" customWidth="1"/>
    <col min="4867" max="4867" width="12.5546875" customWidth="1"/>
    <col min="4868" max="4870" width="11.44140625" customWidth="1"/>
    <col min="4871" max="4871" width="48" customWidth="1"/>
    <col min="5121" max="5121" width="11.21875" customWidth="1"/>
    <col min="5122" max="5122" width="11.6640625" customWidth="1"/>
    <col min="5123" max="5123" width="12.5546875" customWidth="1"/>
    <col min="5124" max="5126" width="11.44140625" customWidth="1"/>
    <col min="5127" max="5127" width="48" customWidth="1"/>
    <col min="5377" max="5377" width="11.21875" customWidth="1"/>
    <col min="5378" max="5378" width="11.6640625" customWidth="1"/>
    <col min="5379" max="5379" width="12.5546875" customWidth="1"/>
    <col min="5380" max="5382" width="11.44140625" customWidth="1"/>
    <col min="5383" max="5383" width="48" customWidth="1"/>
    <col min="5633" max="5633" width="11.21875" customWidth="1"/>
    <col min="5634" max="5634" width="11.6640625" customWidth="1"/>
    <col min="5635" max="5635" width="12.5546875" customWidth="1"/>
    <col min="5636" max="5638" width="11.44140625" customWidth="1"/>
    <col min="5639" max="5639" width="48" customWidth="1"/>
    <col min="5889" max="5889" width="11.21875" customWidth="1"/>
    <col min="5890" max="5890" width="11.6640625" customWidth="1"/>
    <col min="5891" max="5891" width="12.5546875" customWidth="1"/>
    <col min="5892" max="5894" width="11.44140625" customWidth="1"/>
    <col min="5895" max="5895" width="48" customWidth="1"/>
    <col min="6145" max="6145" width="11.21875" customWidth="1"/>
    <col min="6146" max="6146" width="11.6640625" customWidth="1"/>
    <col min="6147" max="6147" width="12.5546875" customWidth="1"/>
    <col min="6148" max="6150" width="11.44140625" customWidth="1"/>
    <col min="6151" max="6151" width="48" customWidth="1"/>
    <col min="6401" max="6401" width="11.21875" customWidth="1"/>
    <col min="6402" max="6402" width="11.6640625" customWidth="1"/>
    <col min="6403" max="6403" width="12.5546875" customWidth="1"/>
    <col min="6404" max="6406" width="11.44140625" customWidth="1"/>
    <col min="6407" max="6407" width="48" customWidth="1"/>
    <col min="6657" max="6657" width="11.21875" customWidth="1"/>
    <col min="6658" max="6658" width="11.6640625" customWidth="1"/>
    <col min="6659" max="6659" width="12.5546875" customWidth="1"/>
    <col min="6660" max="6662" width="11.44140625" customWidth="1"/>
    <col min="6663" max="6663" width="48" customWidth="1"/>
    <col min="6913" max="6913" width="11.21875" customWidth="1"/>
    <col min="6914" max="6914" width="11.6640625" customWidth="1"/>
    <col min="6915" max="6915" width="12.5546875" customWidth="1"/>
    <col min="6916" max="6918" width="11.44140625" customWidth="1"/>
    <col min="6919" max="6919" width="48" customWidth="1"/>
    <col min="7169" max="7169" width="11.21875" customWidth="1"/>
    <col min="7170" max="7170" width="11.6640625" customWidth="1"/>
    <col min="7171" max="7171" width="12.5546875" customWidth="1"/>
    <col min="7172" max="7174" width="11.44140625" customWidth="1"/>
    <col min="7175" max="7175" width="48" customWidth="1"/>
    <col min="7425" max="7425" width="11.21875" customWidth="1"/>
    <col min="7426" max="7426" width="11.6640625" customWidth="1"/>
    <col min="7427" max="7427" width="12.5546875" customWidth="1"/>
    <col min="7428" max="7430" width="11.44140625" customWidth="1"/>
    <col min="7431" max="7431" width="48" customWidth="1"/>
    <col min="7681" max="7681" width="11.21875" customWidth="1"/>
    <col min="7682" max="7682" width="11.6640625" customWidth="1"/>
    <col min="7683" max="7683" width="12.5546875" customWidth="1"/>
    <col min="7684" max="7686" width="11.44140625" customWidth="1"/>
    <col min="7687" max="7687" width="48" customWidth="1"/>
    <col min="7937" max="7937" width="11.21875" customWidth="1"/>
    <col min="7938" max="7938" width="11.6640625" customWidth="1"/>
    <col min="7939" max="7939" width="12.5546875" customWidth="1"/>
    <col min="7940" max="7942" width="11.44140625" customWidth="1"/>
    <col min="7943" max="7943" width="48" customWidth="1"/>
    <col min="8193" max="8193" width="11.21875" customWidth="1"/>
    <col min="8194" max="8194" width="11.6640625" customWidth="1"/>
    <col min="8195" max="8195" width="12.5546875" customWidth="1"/>
    <col min="8196" max="8198" width="11.44140625" customWidth="1"/>
    <col min="8199" max="8199" width="48" customWidth="1"/>
    <col min="8449" max="8449" width="11.21875" customWidth="1"/>
    <col min="8450" max="8450" width="11.6640625" customWidth="1"/>
    <col min="8451" max="8451" width="12.5546875" customWidth="1"/>
    <col min="8452" max="8454" width="11.44140625" customWidth="1"/>
    <col min="8455" max="8455" width="48" customWidth="1"/>
    <col min="8705" max="8705" width="11.21875" customWidth="1"/>
    <col min="8706" max="8706" width="11.6640625" customWidth="1"/>
    <col min="8707" max="8707" width="12.5546875" customWidth="1"/>
    <col min="8708" max="8710" width="11.44140625" customWidth="1"/>
    <col min="8711" max="8711" width="48" customWidth="1"/>
    <col min="8961" max="8961" width="11.21875" customWidth="1"/>
    <col min="8962" max="8962" width="11.6640625" customWidth="1"/>
    <col min="8963" max="8963" width="12.5546875" customWidth="1"/>
    <col min="8964" max="8966" width="11.44140625" customWidth="1"/>
    <col min="8967" max="8967" width="48" customWidth="1"/>
    <col min="9217" max="9217" width="11.21875" customWidth="1"/>
    <col min="9218" max="9218" width="11.6640625" customWidth="1"/>
    <col min="9219" max="9219" width="12.5546875" customWidth="1"/>
    <col min="9220" max="9222" width="11.44140625" customWidth="1"/>
    <col min="9223" max="9223" width="48" customWidth="1"/>
    <col min="9473" max="9473" width="11.21875" customWidth="1"/>
    <col min="9474" max="9474" width="11.6640625" customWidth="1"/>
    <col min="9475" max="9475" width="12.5546875" customWidth="1"/>
    <col min="9476" max="9478" width="11.44140625" customWidth="1"/>
    <col min="9479" max="9479" width="48" customWidth="1"/>
    <col min="9729" max="9729" width="11.21875" customWidth="1"/>
    <col min="9730" max="9730" width="11.6640625" customWidth="1"/>
    <col min="9731" max="9731" width="12.5546875" customWidth="1"/>
    <col min="9732" max="9734" width="11.44140625" customWidth="1"/>
    <col min="9735" max="9735" width="48" customWidth="1"/>
    <col min="9985" max="9985" width="11.21875" customWidth="1"/>
    <col min="9986" max="9986" width="11.6640625" customWidth="1"/>
    <col min="9987" max="9987" width="12.5546875" customWidth="1"/>
    <col min="9988" max="9990" width="11.44140625" customWidth="1"/>
    <col min="9991" max="9991" width="48" customWidth="1"/>
    <col min="10241" max="10241" width="11.21875" customWidth="1"/>
    <col min="10242" max="10242" width="11.6640625" customWidth="1"/>
    <col min="10243" max="10243" width="12.5546875" customWidth="1"/>
    <col min="10244" max="10246" width="11.44140625" customWidth="1"/>
    <col min="10247" max="10247" width="48" customWidth="1"/>
    <col min="10497" max="10497" width="11.21875" customWidth="1"/>
    <col min="10498" max="10498" width="11.6640625" customWidth="1"/>
    <col min="10499" max="10499" width="12.5546875" customWidth="1"/>
    <col min="10500" max="10502" width="11.44140625" customWidth="1"/>
    <col min="10503" max="10503" width="48" customWidth="1"/>
    <col min="10753" max="10753" width="11.21875" customWidth="1"/>
    <col min="10754" max="10754" width="11.6640625" customWidth="1"/>
    <col min="10755" max="10755" width="12.5546875" customWidth="1"/>
    <col min="10756" max="10758" width="11.44140625" customWidth="1"/>
    <col min="10759" max="10759" width="48" customWidth="1"/>
    <col min="11009" max="11009" width="11.21875" customWidth="1"/>
    <col min="11010" max="11010" width="11.6640625" customWidth="1"/>
    <col min="11011" max="11011" width="12.5546875" customWidth="1"/>
    <col min="11012" max="11014" width="11.44140625" customWidth="1"/>
    <col min="11015" max="11015" width="48" customWidth="1"/>
    <col min="11265" max="11265" width="11.21875" customWidth="1"/>
    <col min="11266" max="11266" width="11.6640625" customWidth="1"/>
    <col min="11267" max="11267" width="12.5546875" customWidth="1"/>
    <col min="11268" max="11270" width="11.44140625" customWidth="1"/>
    <col min="11271" max="11271" width="48" customWidth="1"/>
    <col min="11521" max="11521" width="11.21875" customWidth="1"/>
    <col min="11522" max="11522" width="11.6640625" customWidth="1"/>
    <col min="11523" max="11523" width="12.5546875" customWidth="1"/>
    <col min="11524" max="11526" width="11.44140625" customWidth="1"/>
    <col min="11527" max="11527" width="48" customWidth="1"/>
    <col min="11777" max="11777" width="11.21875" customWidth="1"/>
    <col min="11778" max="11778" width="11.6640625" customWidth="1"/>
    <col min="11779" max="11779" width="12.5546875" customWidth="1"/>
    <col min="11780" max="11782" width="11.44140625" customWidth="1"/>
    <col min="11783" max="11783" width="48" customWidth="1"/>
    <col min="12033" max="12033" width="11.21875" customWidth="1"/>
    <col min="12034" max="12034" width="11.6640625" customWidth="1"/>
    <col min="12035" max="12035" width="12.5546875" customWidth="1"/>
    <col min="12036" max="12038" width="11.44140625" customWidth="1"/>
    <col min="12039" max="12039" width="48" customWidth="1"/>
    <col min="12289" max="12289" width="11.21875" customWidth="1"/>
    <col min="12290" max="12290" width="11.6640625" customWidth="1"/>
    <col min="12291" max="12291" width="12.5546875" customWidth="1"/>
    <col min="12292" max="12294" width="11.44140625" customWidth="1"/>
    <col min="12295" max="12295" width="48" customWidth="1"/>
    <col min="12545" max="12545" width="11.21875" customWidth="1"/>
    <col min="12546" max="12546" width="11.6640625" customWidth="1"/>
    <col min="12547" max="12547" width="12.5546875" customWidth="1"/>
    <col min="12548" max="12550" width="11.44140625" customWidth="1"/>
    <col min="12551" max="12551" width="48" customWidth="1"/>
    <col min="12801" max="12801" width="11.21875" customWidth="1"/>
    <col min="12802" max="12802" width="11.6640625" customWidth="1"/>
    <col min="12803" max="12803" width="12.5546875" customWidth="1"/>
    <col min="12804" max="12806" width="11.44140625" customWidth="1"/>
    <col min="12807" max="12807" width="48" customWidth="1"/>
    <col min="13057" max="13057" width="11.21875" customWidth="1"/>
    <col min="13058" max="13058" width="11.6640625" customWidth="1"/>
    <col min="13059" max="13059" width="12.5546875" customWidth="1"/>
    <col min="13060" max="13062" width="11.44140625" customWidth="1"/>
    <col min="13063" max="13063" width="48" customWidth="1"/>
    <col min="13313" max="13313" width="11.21875" customWidth="1"/>
    <col min="13314" max="13314" width="11.6640625" customWidth="1"/>
    <col min="13315" max="13315" width="12.5546875" customWidth="1"/>
    <col min="13316" max="13318" width="11.44140625" customWidth="1"/>
    <col min="13319" max="13319" width="48" customWidth="1"/>
    <col min="13569" max="13569" width="11.21875" customWidth="1"/>
    <col min="13570" max="13570" width="11.6640625" customWidth="1"/>
    <col min="13571" max="13571" width="12.5546875" customWidth="1"/>
    <col min="13572" max="13574" width="11.44140625" customWidth="1"/>
    <col min="13575" max="13575" width="48" customWidth="1"/>
    <col min="13825" max="13825" width="11.21875" customWidth="1"/>
    <col min="13826" max="13826" width="11.6640625" customWidth="1"/>
    <col min="13827" max="13827" width="12.5546875" customWidth="1"/>
    <col min="13828" max="13830" width="11.44140625" customWidth="1"/>
    <col min="13831" max="13831" width="48" customWidth="1"/>
    <col min="14081" max="14081" width="11.21875" customWidth="1"/>
    <col min="14082" max="14082" width="11.6640625" customWidth="1"/>
    <col min="14083" max="14083" width="12.5546875" customWidth="1"/>
    <col min="14084" max="14086" width="11.44140625" customWidth="1"/>
    <col min="14087" max="14087" width="48" customWidth="1"/>
    <col min="14337" max="14337" width="11.21875" customWidth="1"/>
    <col min="14338" max="14338" width="11.6640625" customWidth="1"/>
    <col min="14339" max="14339" width="12.5546875" customWidth="1"/>
    <col min="14340" max="14342" width="11.44140625" customWidth="1"/>
    <col min="14343" max="14343" width="48" customWidth="1"/>
    <col min="14593" max="14593" width="11.21875" customWidth="1"/>
    <col min="14594" max="14594" width="11.6640625" customWidth="1"/>
    <col min="14595" max="14595" width="12.5546875" customWidth="1"/>
    <col min="14596" max="14598" width="11.44140625" customWidth="1"/>
    <col min="14599" max="14599" width="48" customWidth="1"/>
    <col min="14849" max="14849" width="11.21875" customWidth="1"/>
    <col min="14850" max="14850" width="11.6640625" customWidth="1"/>
    <col min="14851" max="14851" width="12.5546875" customWidth="1"/>
    <col min="14852" max="14854" width="11.44140625" customWidth="1"/>
    <col min="14855" max="14855" width="48" customWidth="1"/>
    <col min="15105" max="15105" width="11.21875" customWidth="1"/>
    <col min="15106" max="15106" width="11.6640625" customWidth="1"/>
    <col min="15107" max="15107" width="12.5546875" customWidth="1"/>
    <col min="15108" max="15110" width="11.44140625" customWidth="1"/>
    <col min="15111" max="15111" width="48" customWidth="1"/>
    <col min="15361" max="15361" width="11.21875" customWidth="1"/>
    <col min="15362" max="15362" width="11.6640625" customWidth="1"/>
    <col min="15363" max="15363" width="12.5546875" customWidth="1"/>
    <col min="15364" max="15366" width="11.44140625" customWidth="1"/>
    <col min="15367" max="15367" width="48" customWidth="1"/>
    <col min="15617" max="15617" width="11.21875" customWidth="1"/>
    <col min="15618" max="15618" width="11.6640625" customWidth="1"/>
    <col min="15619" max="15619" width="12.5546875" customWidth="1"/>
    <col min="15620" max="15622" width="11.44140625" customWidth="1"/>
    <col min="15623" max="15623" width="48" customWidth="1"/>
    <col min="15873" max="15873" width="11.21875" customWidth="1"/>
    <col min="15874" max="15874" width="11.6640625" customWidth="1"/>
    <col min="15875" max="15875" width="12.5546875" customWidth="1"/>
    <col min="15876" max="15878" width="11.44140625" customWidth="1"/>
    <col min="15879" max="15879" width="48" customWidth="1"/>
    <col min="16129" max="16129" width="11.21875" customWidth="1"/>
    <col min="16130" max="16130" width="11.6640625" customWidth="1"/>
    <col min="16131" max="16131" width="12.5546875" customWidth="1"/>
    <col min="16132" max="16134" width="11.44140625" customWidth="1"/>
    <col min="16135" max="16135" width="48" customWidth="1"/>
  </cols>
  <sheetData>
    <row r="1" spans="1:7" ht="45" customHeight="1" x14ac:dyDescent="0.15">
      <c r="A1" s="259" t="s">
        <v>87</v>
      </c>
      <c r="B1" s="259"/>
      <c r="C1" s="259"/>
      <c r="D1" s="259"/>
      <c r="E1" s="259"/>
      <c r="F1" s="259"/>
      <c r="G1" s="259"/>
    </row>
    <row r="2" spans="1:7" ht="30" customHeight="1" thickBot="1" x14ac:dyDescent="0.2">
      <c r="A2" s="20" t="s">
        <v>17</v>
      </c>
      <c r="B2" s="21"/>
      <c r="C2" s="22"/>
      <c r="D2" s="23"/>
      <c r="E2" s="24"/>
      <c r="F2" s="23"/>
      <c r="G2" s="21"/>
    </row>
    <row r="3" spans="1:7" ht="30" customHeight="1" x14ac:dyDescent="0.15">
      <c r="A3" s="27" t="s">
        <v>18</v>
      </c>
      <c r="B3" s="28" t="s">
        <v>2</v>
      </c>
      <c r="C3" s="28" t="s">
        <v>3</v>
      </c>
      <c r="D3" s="29" t="s">
        <v>66</v>
      </c>
      <c r="E3" s="29" t="s">
        <v>67</v>
      </c>
      <c r="F3" s="29" t="s">
        <v>34</v>
      </c>
      <c r="G3" s="30" t="s">
        <v>19</v>
      </c>
    </row>
    <row r="4" spans="1:7" ht="30" customHeight="1" x14ac:dyDescent="0.15">
      <c r="A4" s="260" t="s">
        <v>20</v>
      </c>
      <c r="B4" s="261"/>
      <c r="C4" s="262"/>
      <c r="D4" s="35">
        <f>SUM(D5:D8)</f>
        <v>25139000</v>
      </c>
      <c r="E4" s="35">
        <f>SUM(E5:E8)</f>
        <v>28490870</v>
      </c>
      <c r="F4" s="36">
        <f t="shared" ref="F4:F7" si="0">E4-D4</f>
        <v>3351870</v>
      </c>
      <c r="G4" s="33"/>
    </row>
    <row r="5" spans="1:7" ht="30" customHeight="1" x14ac:dyDescent="0.15">
      <c r="A5" s="140" t="str">
        <f>세입!B8</f>
        <v>04 보조금수입</v>
      </c>
      <c r="B5" s="133" t="str">
        <f>세입!C9</f>
        <v>41 보조금수입</v>
      </c>
      <c r="C5" s="134" t="str">
        <f>세입!D10</f>
        <v>433 도시락보조금</v>
      </c>
      <c r="D5" s="54">
        <f>세입!E10</f>
        <v>10500000</v>
      </c>
      <c r="E5" s="54">
        <f>세입!F10</f>
        <v>12096000</v>
      </c>
      <c r="F5" s="36">
        <f t="shared" si="0"/>
        <v>1596000</v>
      </c>
      <c r="G5" s="55" t="s">
        <v>39</v>
      </c>
    </row>
    <row r="6" spans="1:7" ht="30" customHeight="1" x14ac:dyDescent="0.15">
      <c r="A6" s="104"/>
      <c r="B6" s="105"/>
      <c r="C6" s="135" t="str">
        <f>세입!D11</f>
        <v>434 밑반찬보조금</v>
      </c>
      <c r="D6" s="42">
        <f>세입!E11</f>
        <v>10944000</v>
      </c>
      <c r="E6" s="42">
        <f>세입!F11</f>
        <v>11856000</v>
      </c>
      <c r="F6" s="36">
        <f t="shared" si="0"/>
        <v>912000</v>
      </c>
      <c r="G6" s="56" t="s">
        <v>38</v>
      </c>
    </row>
    <row r="7" spans="1:7" ht="30" customHeight="1" x14ac:dyDescent="0.15">
      <c r="A7" s="136" t="str">
        <f>세입!B16</f>
        <v>08 전입금수입</v>
      </c>
      <c r="B7" s="135" t="str">
        <f>세입!C17</f>
        <v xml:space="preserve"> 81 전입금수입</v>
      </c>
      <c r="C7" s="135" t="str">
        <f>세입!D18</f>
        <v>811 전입금수입</v>
      </c>
      <c r="D7" s="42">
        <f>세입!E18</f>
        <v>3672000</v>
      </c>
      <c r="E7" s="42">
        <f>세입!F18</f>
        <v>4536000</v>
      </c>
      <c r="F7" s="36">
        <f t="shared" si="0"/>
        <v>864000</v>
      </c>
      <c r="G7" s="56" t="s">
        <v>37</v>
      </c>
    </row>
    <row r="8" spans="1:7" ht="30" customHeight="1" x14ac:dyDescent="0.15">
      <c r="A8" s="106" t="str">
        <f>세입!B20</f>
        <v>09 이월금</v>
      </c>
      <c r="B8" s="137" t="str">
        <f>세입!C21</f>
        <v>91 전년도 이월금</v>
      </c>
      <c r="C8" s="137" t="str">
        <f>세입!D22</f>
        <v>911 전년도 이월금</v>
      </c>
      <c r="D8" s="58">
        <f>세입!E22</f>
        <v>23000</v>
      </c>
      <c r="E8" s="58">
        <f>세입!F22</f>
        <v>2870</v>
      </c>
      <c r="F8" s="58">
        <f>E8-D8</f>
        <v>-20130</v>
      </c>
      <c r="G8" s="114" t="s">
        <v>40</v>
      </c>
    </row>
    <row r="9" spans="1:7" ht="30" customHeight="1" thickBot="1" x14ac:dyDescent="0.2">
      <c r="A9" s="213"/>
      <c r="B9" s="138"/>
      <c r="C9" s="139" t="str">
        <f>세입!D23</f>
        <v>912 전년도이월금
(후원금)</v>
      </c>
      <c r="D9" s="37">
        <f>세입!E23</f>
        <v>60000</v>
      </c>
      <c r="E9" s="37">
        <f>세입!F23</f>
        <v>60220</v>
      </c>
      <c r="F9" s="37">
        <f>E9-D9</f>
        <v>220</v>
      </c>
      <c r="G9" s="214" t="s">
        <v>41</v>
      </c>
    </row>
    <row r="10" spans="1:7" ht="30" customHeight="1" x14ac:dyDescent="0.15">
      <c r="A10" s="49"/>
      <c r="B10" s="49"/>
      <c r="C10" s="49"/>
      <c r="D10" s="38"/>
      <c r="E10" s="39"/>
      <c r="F10" s="38"/>
      <c r="G10" s="25"/>
    </row>
    <row r="11" spans="1:7" ht="30" customHeight="1" thickBot="1" x14ac:dyDescent="0.2">
      <c r="A11" s="57" t="s">
        <v>21</v>
      </c>
      <c r="B11" s="50"/>
      <c r="C11" s="51"/>
      <c r="D11" s="40"/>
      <c r="E11" s="41"/>
      <c r="F11" s="40"/>
      <c r="G11" s="25"/>
    </row>
    <row r="12" spans="1:7" ht="30" customHeight="1" x14ac:dyDescent="0.15">
      <c r="A12" s="27" t="s">
        <v>18</v>
      </c>
      <c r="B12" s="28" t="s">
        <v>2</v>
      </c>
      <c r="C12" s="28" t="s">
        <v>3</v>
      </c>
      <c r="D12" s="29" t="s">
        <v>66</v>
      </c>
      <c r="E12" s="29" t="s">
        <v>67</v>
      </c>
      <c r="F12" s="29" t="s">
        <v>34</v>
      </c>
      <c r="G12" s="30" t="s">
        <v>19</v>
      </c>
    </row>
    <row r="13" spans="1:7" ht="30" customHeight="1" x14ac:dyDescent="0.15">
      <c r="A13" s="263" t="s">
        <v>20</v>
      </c>
      <c r="B13" s="264"/>
      <c r="C13" s="264"/>
      <c r="D13" s="35">
        <f>SUM(D14:D19)</f>
        <v>25203000</v>
      </c>
      <c r="E13" s="35">
        <f>SUM(E14:E19)</f>
        <v>28474090</v>
      </c>
      <c r="F13" s="35">
        <f t="shared" ref="F13:F17" si="1">E13-D13</f>
        <v>3271090</v>
      </c>
      <c r="G13" s="31"/>
    </row>
    <row r="14" spans="1:7" ht="30" customHeight="1" x14ac:dyDescent="0.15">
      <c r="A14" s="104" t="str">
        <f>세출!B8</f>
        <v>01 사무비</v>
      </c>
      <c r="B14" s="105" t="str">
        <f>세출!C9</f>
        <v>13 운영비</v>
      </c>
      <c r="C14" s="105" t="str">
        <f>세출!D11</f>
        <v>134 제세공과금</v>
      </c>
      <c r="D14" s="35">
        <f>세출!E11</f>
        <v>81000</v>
      </c>
      <c r="E14" s="35">
        <f>세출!G11</f>
        <v>-21000</v>
      </c>
      <c r="F14" s="35">
        <f t="shared" si="1"/>
        <v>-102000</v>
      </c>
      <c r="G14" s="31" t="s">
        <v>31</v>
      </c>
    </row>
    <row r="15" spans="1:7" ht="30" customHeight="1" x14ac:dyDescent="0.15">
      <c r="A15" s="106" t="str">
        <f>세출!B12</f>
        <v>03 사업비</v>
      </c>
      <c r="B15" s="103" t="str">
        <f>세출!C13</f>
        <v>34 일상생활지원사업비</v>
      </c>
      <c r="C15" s="107" t="str">
        <f>세출!D14</f>
        <v>3411 도시락지원서비스</v>
      </c>
      <c r="D15" s="59">
        <f>세출!E14</f>
        <v>11796000</v>
      </c>
      <c r="E15" s="59">
        <f>세출!F14</f>
        <v>13824000</v>
      </c>
      <c r="F15" s="35">
        <f t="shared" si="1"/>
        <v>2028000</v>
      </c>
      <c r="G15" s="265" t="s">
        <v>32</v>
      </c>
    </row>
    <row r="16" spans="1:7" ht="30" customHeight="1" x14ac:dyDescent="0.15">
      <c r="A16" s="104"/>
      <c r="B16" s="108"/>
      <c r="C16" s="107" t="str">
        <f>세출!D15</f>
        <v>3412 밑반찬지원서비스</v>
      </c>
      <c r="D16" s="60">
        <f>세출!E15</f>
        <v>13320000</v>
      </c>
      <c r="E16" s="60">
        <f>세출!F15</f>
        <v>14664000</v>
      </c>
      <c r="F16" s="35">
        <f t="shared" si="1"/>
        <v>1344000</v>
      </c>
      <c r="G16" s="266"/>
    </row>
    <row r="17" spans="1:7" ht="30" customHeight="1" x14ac:dyDescent="0.15">
      <c r="A17" s="106" t="str">
        <f>세출!B16</f>
        <v>08 예비비및기타</v>
      </c>
      <c r="B17" s="103" t="str">
        <f>세출!C17</f>
        <v>81 예비비및기타</v>
      </c>
      <c r="C17" s="107" t="str">
        <f>세출!D18</f>
        <v>811 예비비</v>
      </c>
      <c r="D17" s="60" t="str">
        <f>세출!E18</f>
        <v>0</v>
      </c>
      <c r="E17" s="60">
        <f>세출!F18</f>
        <v>4220</v>
      </c>
      <c r="F17" s="35">
        <f t="shared" si="1"/>
        <v>4220</v>
      </c>
      <c r="G17" s="114" t="s">
        <v>46</v>
      </c>
    </row>
    <row r="18" spans="1:7" ht="30" customHeight="1" x14ac:dyDescent="0.15">
      <c r="A18" s="109"/>
      <c r="B18" s="110"/>
      <c r="C18" s="107" t="str">
        <f>세출!D19</f>
        <v>8121 반환금</v>
      </c>
      <c r="D18" s="60">
        <f>세출!E19</f>
        <v>3000</v>
      </c>
      <c r="E18" s="60">
        <f>세출!F19</f>
        <v>2870</v>
      </c>
      <c r="F18" s="35">
        <f t="shared" ref="F18" si="2">E18-D18</f>
        <v>-130</v>
      </c>
      <c r="G18" s="114" t="s">
        <v>33</v>
      </c>
    </row>
    <row r="19" spans="1:7" ht="30" customHeight="1" thickBot="1" x14ac:dyDescent="0.2">
      <c r="A19" s="111"/>
      <c r="B19" s="112"/>
      <c r="C19" s="212" t="str">
        <f>세출!D20</f>
        <v>8122 차기반환금
(예금이자)</v>
      </c>
      <c r="D19" s="61">
        <f>세출!E20</f>
        <v>3000</v>
      </c>
      <c r="E19" s="211" t="s">
        <v>113</v>
      </c>
      <c r="F19" s="37">
        <f>E19-D19</f>
        <v>-3000</v>
      </c>
      <c r="G19" s="32" t="s">
        <v>45</v>
      </c>
    </row>
    <row r="20" spans="1:7" x14ac:dyDescent="0.15">
      <c r="F20" s="26"/>
    </row>
    <row r="23" spans="1:7" x14ac:dyDescent="0.15">
      <c r="F23" s="26"/>
    </row>
  </sheetData>
  <mergeCells count="4">
    <mergeCell ref="A1:G1"/>
    <mergeCell ref="A4:C4"/>
    <mergeCell ref="A13:C13"/>
    <mergeCell ref="G15:G16"/>
  </mergeCells>
  <phoneticPr fontId="3" type="noConversion"/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D28" sqref="D28"/>
    </sheetView>
  </sheetViews>
  <sheetFormatPr defaultRowHeight="13.5" x14ac:dyDescent="0.15"/>
  <cols>
    <col min="1" max="1" width="14.21875" style="145" customWidth="1"/>
    <col min="2" max="2" width="14.6640625" style="145" customWidth="1"/>
    <col min="3" max="4" width="15.77734375" style="145" customWidth="1"/>
    <col min="5" max="5" width="14.33203125" style="145" customWidth="1"/>
    <col min="6" max="10" width="13.77734375" style="145" customWidth="1"/>
    <col min="11" max="256" width="8.88671875" style="142"/>
    <col min="257" max="261" width="15.77734375" style="142" customWidth="1"/>
    <col min="262" max="266" width="13.77734375" style="142" customWidth="1"/>
    <col min="267" max="512" width="8.88671875" style="142"/>
    <col min="513" max="517" width="15.77734375" style="142" customWidth="1"/>
    <col min="518" max="522" width="13.77734375" style="142" customWidth="1"/>
    <col min="523" max="768" width="8.88671875" style="142"/>
    <col min="769" max="773" width="15.77734375" style="142" customWidth="1"/>
    <col min="774" max="778" width="13.77734375" style="142" customWidth="1"/>
    <col min="779" max="1024" width="8.88671875" style="142"/>
    <col min="1025" max="1029" width="15.77734375" style="142" customWidth="1"/>
    <col min="1030" max="1034" width="13.77734375" style="142" customWidth="1"/>
    <col min="1035" max="1280" width="8.88671875" style="142"/>
    <col min="1281" max="1285" width="15.77734375" style="142" customWidth="1"/>
    <col min="1286" max="1290" width="13.77734375" style="142" customWidth="1"/>
    <col min="1291" max="1536" width="8.88671875" style="142"/>
    <col min="1537" max="1541" width="15.77734375" style="142" customWidth="1"/>
    <col min="1542" max="1546" width="13.77734375" style="142" customWidth="1"/>
    <col min="1547" max="1792" width="8.88671875" style="142"/>
    <col min="1793" max="1797" width="15.77734375" style="142" customWidth="1"/>
    <col min="1798" max="1802" width="13.77734375" style="142" customWidth="1"/>
    <col min="1803" max="2048" width="8.88671875" style="142"/>
    <col min="2049" max="2053" width="15.77734375" style="142" customWidth="1"/>
    <col min="2054" max="2058" width="13.77734375" style="142" customWidth="1"/>
    <col min="2059" max="2304" width="8.88671875" style="142"/>
    <col min="2305" max="2309" width="15.77734375" style="142" customWidth="1"/>
    <col min="2310" max="2314" width="13.77734375" style="142" customWidth="1"/>
    <col min="2315" max="2560" width="8.88671875" style="142"/>
    <col min="2561" max="2565" width="15.77734375" style="142" customWidth="1"/>
    <col min="2566" max="2570" width="13.77734375" style="142" customWidth="1"/>
    <col min="2571" max="2816" width="8.88671875" style="142"/>
    <col min="2817" max="2821" width="15.77734375" style="142" customWidth="1"/>
    <col min="2822" max="2826" width="13.77734375" style="142" customWidth="1"/>
    <col min="2827" max="3072" width="8.88671875" style="142"/>
    <col min="3073" max="3077" width="15.77734375" style="142" customWidth="1"/>
    <col min="3078" max="3082" width="13.77734375" style="142" customWidth="1"/>
    <col min="3083" max="3328" width="8.88671875" style="142"/>
    <col min="3329" max="3333" width="15.77734375" style="142" customWidth="1"/>
    <col min="3334" max="3338" width="13.77734375" style="142" customWidth="1"/>
    <col min="3339" max="3584" width="8.88671875" style="142"/>
    <col min="3585" max="3589" width="15.77734375" style="142" customWidth="1"/>
    <col min="3590" max="3594" width="13.77734375" style="142" customWidth="1"/>
    <col min="3595" max="3840" width="8.88671875" style="142"/>
    <col min="3841" max="3845" width="15.77734375" style="142" customWidth="1"/>
    <col min="3846" max="3850" width="13.77734375" style="142" customWidth="1"/>
    <col min="3851" max="4096" width="8.88671875" style="142"/>
    <col min="4097" max="4101" width="15.77734375" style="142" customWidth="1"/>
    <col min="4102" max="4106" width="13.77734375" style="142" customWidth="1"/>
    <col min="4107" max="4352" width="8.88671875" style="142"/>
    <col min="4353" max="4357" width="15.77734375" style="142" customWidth="1"/>
    <col min="4358" max="4362" width="13.77734375" style="142" customWidth="1"/>
    <col min="4363" max="4608" width="8.88671875" style="142"/>
    <col min="4609" max="4613" width="15.77734375" style="142" customWidth="1"/>
    <col min="4614" max="4618" width="13.77734375" style="142" customWidth="1"/>
    <col min="4619" max="4864" width="8.88671875" style="142"/>
    <col min="4865" max="4869" width="15.77734375" style="142" customWidth="1"/>
    <col min="4870" max="4874" width="13.77734375" style="142" customWidth="1"/>
    <col min="4875" max="5120" width="8.88671875" style="142"/>
    <col min="5121" max="5125" width="15.77734375" style="142" customWidth="1"/>
    <col min="5126" max="5130" width="13.77734375" style="142" customWidth="1"/>
    <col min="5131" max="5376" width="8.88671875" style="142"/>
    <col min="5377" max="5381" width="15.77734375" style="142" customWidth="1"/>
    <col min="5382" max="5386" width="13.77734375" style="142" customWidth="1"/>
    <col min="5387" max="5632" width="8.88671875" style="142"/>
    <col min="5633" max="5637" width="15.77734375" style="142" customWidth="1"/>
    <col min="5638" max="5642" width="13.77734375" style="142" customWidth="1"/>
    <col min="5643" max="5888" width="8.88671875" style="142"/>
    <col min="5889" max="5893" width="15.77734375" style="142" customWidth="1"/>
    <col min="5894" max="5898" width="13.77734375" style="142" customWidth="1"/>
    <col min="5899" max="6144" width="8.88671875" style="142"/>
    <col min="6145" max="6149" width="15.77734375" style="142" customWidth="1"/>
    <col min="6150" max="6154" width="13.77734375" style="142" customWidth="1"/>
    <col min="6155" max="6400" width="8.88671875" style="142"/>
    <col min="6401" max="6405" width="15.77734375" style="142" customWidth="1"/>
    <col min="6406" max="6410" width="13.77734375" style="142" customWidth="1"/>
    <col min="6411" max="6656" width="8.88671875" style="142"/>
    <col min="6657" max="6661" width="15.77734375" style="142" customWidth="1"/>
    <col min="6662" max="6666" width="13.77734375" style="142" customWidth="1"/>
    <col min="6667" max="6912" width="8.88671875" style="142"/>
    <col min="6913" max="6917" width="15.77734375" style="142" customWidth="1"/>
    <col min="6918" max="6922" width="13.77734375" style="142" customWidth="1"/>
    <col min="6923" max="7168" width="8.88671875" style="142"/>
    <col min="7169" max="7173" width="15.77734375" style="142" customWidth="1"/>
    <col min="7174" max="7178" width="13.77734375" style="142" customWidth="1"/>
    <col min="7179" max="7424" width="8.88671875" style="142"/>
    <col min="7425" max="7429" width="15.77734375" style="142" customWidth="1"/>
    <col min="7430" max="7434" width="13.77734375" style="142" customWidth="1"/>
    <col min="7435" max="7680" width="8.88671875" style="142"/>
    <col min="7681" max="7685" width="15.77734375" style="142" customWidth="1"/>
    <col min="7686" max="7690" width="13.77734375" style="142" customWidth="1"/>
    <col min="7691" max="7936" width="8.88671875" style="142"/>
    <col min="7937" max="7941" width="15.77734375" style="142" customWidth="1"/>
    <col min="7942" max="7946" width="13.77734375" style="142" customWidth="1"/>
    <col min="7947" max="8192" width="8.88671875" style="142"/>
    <col min="8193" max="8197" width="15.77734375" style="142" customWidth="1"/>
    <col min="8198" max="8202" width="13.77734375" style="142" customWidth="1"/>
    <col min="8203" max="8448" width="8.88671875" style="142"/>
    <col min="8449" max="8453" width="15.77734375" style="142" customWidth="1"/>
    <col min="8454" max="8458" width="13.77734375" style="142" customWidth="1"/>
    <col min="8459" max="8704" width="8.88671875" style="142"/>
    <col min="8705" max="8709" width="15.77734375" style="142" customWidth="1"/>
    <col min="8710" max="8714" width="13.77734375" style="142" customWidth="1"/>
    <col min="8715" max="8960" width="8.88671875" style="142"/>
    <col min="8961" max="8965" width="15.77734375" style="142" customWidth="1"/>
    <col min="8966" max="8970" width="13.77734375" style="142" customWidth="1"/>
    <col min="8971" max="9216" width="8.88671875" style="142"/>
    <col min="9217" max="9221" width="15.77734375" style="142" customWidth="1"/>
    <col min="9222" max="9226" width="13.77734375" style="142" customWidth="1"/>
    <col min="9227" max="9472" width="8.88671875" style="142"/>
    <col min="9473" max="9477" width="15.77734375" style="142" customWidth="1"/>
    <col min="9478" max="9482" width="13.77734375" style="142" customWidth="1"/>
    <col min="9483" max="9728" width="8.88671875" style="142"/>
    <col min="9729" max="9733" width="15.77734375" style="142" customWidth="1"/>
    <col min="9734" max="9738" width="13.77734375" style="142" customWidth="1"/>
    <col min="9739" max="9984" width="8.88671875" style="142"/>
    <col min="9985" max="9989" width="15.77734375" style="142" customWidth="1"/>
    <col min="9990" max="9994" width="13.77734375" style="142" customWidth="1"/>
    <col min="9995" max="10240" width="8.88671875" style="142"/>
    <col min="10241" max="10245" width="15.77734375" style="142" customWidth="1"/>
    <col min="10246" max="10250" width="13.77734375" style="142" customWidth="1"/>
    <col min="10251" max="10496" width="8.88671875" style="142"/>
    <col min="10497" max="10501" width="15.77734375" style="142" customWidth="1"/>
    <col min="10502" max="10506" width="13.77734375" style="142" customWidth="1"/>
    <col min="10507" max="10752" width="8.88671875" style="142"/>
    <col min="10753" max="10757" width="15.77734375" style="142" customWidth="1"/>
    <col min="10758" max="10762" width="13.77734375" style="142" customWidth="1"/>
    <col min="10763" max="11008" width="8.88671875" style="142"/>
    <col min="11009" max="11013" width="15.77734375" style="142" customWidth="1"/>
    <col min="11014" max="11018" width="13.77734375" style="142" customWidth="1"/>
    <col min="11019" max="11264" width="8.88671875" style="142"/>
    <col min="11265" max="11269" width="15.77734375" style="142" customWidth="1"/>
    <col min="11270" max="11274" width="13.77734375" style="142" customWidth="1"/>
    <col min="11275" max="11520" width="8.88671875" style="142"/>
    <col min="11521" max="11525" width="15.77734375" style="142" customWidth="1"/>
    <col min="11526" max="11530" width="13.77734375" style="142" customWidth="1"/>
    <col min="11531" max="11776" width="8.88671875" style="142"/>
    <col min="11777" max="11781" width="15.77734375" style="142" customWidth="1"/>
    <col min="11782" max="11786" width="13.77734375" style="142" customWidth="1"/>
    <col min="11787" max="12032" width="8.88671875" style="142"/>
    <col min="12033" max="12037" width="15.77734375" style="142" customWidth="1"/>
    <col min="12038" max="12042" width="13.77734375" style="142" customWidth="1"/>
    <col min="12043" max="12288" width="8.88671875" style="142"/>
    <col min="12289" max="12293" width="15.77734375" style="142" customWidth="1"/>
    <col min="12294" max="12298" width="13.77734375" style="142" customWidth="1"/>
    <col min="12299" max="12544" width="8.88671875" style="142"/>
    <col min="12545" max="12549" width="15.77734375" style="142" customWidth="1"/>
    <col min="12550" max="12554" width="13.77734375" style="142" customWidth="1"/>
    <col min="12555" max="12800" width="8.88671875" style="142"/>
    <col min="12801" max="12805" width="15.77734375" style="142" customWidth="1"/>
    <col min="12806" max="12810" width="13.77734375" style="142" customWidth="1"/>
    <col min="12811" max="13056" width="8.88671875" style="142"/>
    <col min="13057" max="13061" width="15.77734375" style="142" customWidth="1"/>
    <col min="13062" max="13066" width="13.77734375" style="142" customWidth="1"/>
    <col min="13067" max="13312" width="8.88671875" style="142"/>
    <col min="13313" max="13317" width="15.77734375" style="142" customWidth="1"/>
    <col min="13318" max="13322" width="13.77734375" style="142" customWidth="1"/>
    <col min="13323" max="13568" width="8.88671875" style="142"/>
    <col min="13569" max="13573" width="15.77734375" style="142" customWidth="1"/>
    <col min="13574" max="13578" width="13.77734375" style="142" customWidth="1"/>
    <col min="13579" max="13824" width="8.88671875" style="142"/>
    <col min="13825" max="13829" width="15.77734375" style="142" customWidth="1"/>
    <col min="13830" max="13834" width="13.77734375" style="142" customWidth="1"/>
    <col min="13835" max="14080" width="8.88671875" style="142"/>
    <col min="14081" max="14085" width="15.77734375" style="142" customWidth="1"/>
    <col min="14086" max="14090" width="13.77734375" style="142" customWidth="1"/>
    <col min="14091" max="14336" width="8.88671875" style="142"/>
    <col min="14337" max="14341" width="15.77734375" style="142" customWidth="1"/>
    <col min="14342" max="14346" width="13.77734375" style="142" customWidth="1"/>
    <col min="14347" max="14592" width="8.88671875" style="142"/>
    <col min="14593" max="14597" width="15.77734375" style="142" customWidth="1"/>
    <col min="14598" max="14602" width="13.77734375" style="142" customWidth="1"/>
    <col min="14603" max="14848" width="8.88671875" style="142"/>
    <col min="14849" max="14853" width="15.77734375" style="142" customWidth="1"/>
    <col min="14854" max="14858" width="13.77734375" style="142" customWidth="1"/>
    <col min="14859" max="15104" width="8.88671875" style="142"/>
    <col min="15105" max="15109" width="15.77734375" style="142" customWidth="1"/>
    <col min="15110" max="15114" width="13.77734375" style="142" customWidth="1"/>
    <col min="15115" max="15360" width="8.88671875" style="142"/>
    <col min="15361" max="15365" width="15.77734375" style="142" customWidth="1"/>
    <col min="15366" max="15370" width="13.77734375" style="142" customWidth="1"/>
    <col min="15371" max="15616" width="8.88671875" style="142"/>
    <col min="15617" max="15621" width="15.77734375" style="142" customWidth="1"/>
    <col min="15622" max="15626" width="13.77734375" style="142" customWidth="1"/>
    <col min="15627" max="15872" width="8.88671875" style="142"/>
    <col min="15873" max="15877" width="15.77734375" style="142" customWidth="1"/>
    <col min="15878" max="15882" width="13.77734375" style="142" customWidth="1"/>
    <col min="15883" max="16128" width="8.88671875" style="142"/>
    <col min="16129" max="16133" width="15.77734375" style="142" customWidth="1"/>
    <col min="16134" max="16138" width="13.77734375" style="142" customWidth="1"/>
    <col min="16139" max="16384" width="8.88671875" style="142"/>
  </cols>
  <sheetData>
    <row r="1" spans="1:10" ht="39" customHeight="1" x14ac:dyDescent="0.15">
      <c r="A1" s="336" t="s">
        <v>202</v>
      </c>
      <c r="B1" s="336"/>
      <c r="C1" s="336"/>
      <c r="D1" s="336"/>
      <c r="E1" s="336"/>
      <c r="F1" s="141"/>
      <c r="G1" s="141"/>
      <c r="H1" s="141"/>
      <c r="I1" s="141"/>
      <c r="J1" s="141"/>
    </row>
    <row r="2" spans="1:10" ht="6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15">
      <c r="A3" s="143"/>
      <c r="B3" s="143"/>
      <c r="C3" s="337"/>
      <c r="D3" s="338" t="s">
        <v>203</v>
      </c>
      <c r="E3" s="339"/>
      <c r="F3" s="144"/>
      <c r="G3" s="144"/>
      <c r="H3" s="144"/>
      <c r="I3" s="144"/>
      <c r="J3" s="144"/>
    </row>
    <row r="4" spans="1:10" ht="21.95" customHeight="1" x14ac:dyDescent="0.15">
      <c r="A4" s="223" t="s">
        <v>204</v>
      </c>
      <c r="B4" s="224"/>
      <c r="C4" s="224"/>
      <c r="D4" s="224"/>
      <c r="E4" s="225"/>
    </row>
    <row r="5" spans="1:10" ht="21.95" customHeight="1" thickBot="1" x14ac:dyDescent="0.2">
      <c r="A5" s="367" t="s">
        <v>205</v>
      </c>
      <c r="B5" s="368" t="s">
        <v>206</v>
      </c>
      <c r="C5" s="343" t="s">
        <v>207</v>
      </c>
      <c r="D5" s="345" t="s">
        <v>208</v>
      </c>
      <c r="E5" s="369" t="s">
        <v>209</v>
      </c>
    </row>
    <row r="6" spans="1:10" s="150" customFormat="1" ht="21.95" customHeight="1" thickTop="1" x14ac:dyDescent="0.15">
      <c r="A6" s="146" t="s">
        <v>210</v>
      </c>
      <c r="B6" s="147"/>
      <c r="C6" s="148">
        <f>SUM(C7:C11)</f>
        <v>172970000</v>
      </c>
      <c r="D6" s="148">
        <f>SUM(D7:D11)</f>
        <v>172478765</v>
      </c>
      <c r="E6" s="149">
        <f>SUM(E7:E11)</f>
        <v>-491235</v>
      </c>
    </row>
    <row r="7" spans="1:10" ht="21.95" customHeight="1" x14ac:dyDescent="0.15">
      <c r="A7" s="151" t="s">
        <v>211</v>
      </c>
      <c r="B7" s="152" t="s">
        <v>211</v>
      </c>
      <c r="C7" s="153">
        <v>147490000</v>
      </c>
      <c r="D7" s="153">
        <v>147490000</v>
      </c>
      <c r="E7" s="154">
        <f t="shared" ref="E7:E11" si="0">D7-C7</f>
        <v>0</v>
      </c>
    </row>
    <row r="8" spans="1:10" ht="21.95" customHeight="1" x14ac:dyDescent="0.15">
      <c r="A8" s="151" t="s">
        <v>212</v>
      </c>
      <c r="B8" s="152" t="s">
        <v>213</v>
      </c>
      <c r="C8" s="153">
        <v>15500000</v>
      </c>
      <c r="D8" s="153">
        <v>15235268</v>
      </c>
      <c r="E8" s="154">
        <f t="shared" si="0"/>
        <v>-264732</v>
      </c>
    </row>
    <row r="9" spans="1:10" ht="21.95" customHeight="1" x14ac:dyDescent="0.15">
      <c r="A9" s="151" t="s">
        <v>214</v>
      </c>
      <c r="B9" s="152" t="s">
        <v>215</v>
      </c>
      <c r="C9" s="153">
        <v>2700000</v>
      </c>
      <c r="D9" s="153">
        <v>2700000</v>
      </c>
      <c r="E9" s="154">
        <f t="shared" si="0"/>
        <v>0</v>
      </c>
    </row>
    <row r="10" spans="1:10" ht="21.95" customHeight="1" x14ac:dyDescent="0.15">
      <c r="A10" s="151" t="s">
        <v>122</v>
      </c>
      <c r="B10" s="152" t="s">
        <v>216</v>
      </c>
      <c r="C10" s="153">
        <v>5770413</v>
      </c>
      <c r="D10" s="153">
        <v>5770413</v>
      </c>
      <c r="E10" s="154">
        <f t="shared" si="0"/>
        <v>0</v>
      </c>
    </row>
    <row r="11" spans="1:10" ht="21.95" customHeight="1" x14ac:dyDescent="0.15">
      <c r="A11" s="155" t="s">
        <v>217</v>
      </c>
      <c r="B11" s="156" t="s">
        <v>217</v>
      </c>
      <c r="C11" s="157">
        <v>1509587</v>
      </c>
      <c r="D11" s="157">
        <v>1283084</v>
      </c>
      <c r="E11" s="158">
        <f t="shared" si="0"/>
        <v>-226503</v>
      </c>
    </row>
    <row r="12" spans="1:10" ht="21.95" customHeight="1" x14ac:dyDescent="0.15">
      <c r="A12" s="159"/>
      <c r="B12" s="159"/>
      <c r="C12" s="160"/>
      <c r="D12" s="161"/>
      <c r="E12" s="162"/>
    </row>
    <row r="13" spans="1:10" ht="21.95" customHeight="1" x14ac:dyDescent="0.15">
      <c r="A13" s="163"/>
      <c r="B13" s="163"/>
      <c r="C13" s="163"/>
      <c r="D13" s="163"/>
      <c r="E13" s="164"/>
    </row>
    <row r="14" spans="1:10" s="145" customFormat="1" ht="21.95" customHeight="1" x14ac:dyDescent="0.15">
      <c r="A14" s="223" t="s">
        <v>218</v>
      </c>
      <c r="B14" s="224"/>
      <c r="C14" s="224"/>
      <c r="D14" s="224"/>
      <c r="E14" s="225"/>
    </row>
    <row r="15" spans="1:10" s="145" customFormat="1" ht="21.95" customHeight="1" thickBot="1" x14ac:dyDescent="0.2">
      <c r="A15" s="367" t="s">
        <v>219</v>
      </c>
      <c r="B15" s="368" t="s">
        <v>181</v>
      </c>
      <c r="C15" s="343" t="s">
        <v>220</v>
      </c>
      <c r="D15" s="345" t="s">
        <v>221</v>
      </c>
      <c r="E15" s="369" t="s">
        <v>222</v>
      </c>
    </row>
    <row r="16" spans="1:10" s="145" customFormat="1" ht="21.95" customHeight="1" thickTop="1" x14ac:dyDescent="0.15">
      <c r="A16" s="146" t="s">
        <v>223</v>
      </c>
      <c r="B16" s="165"/>
      <c r="C16" s="166">
        <f>SUM(C17:C28)</f>
        <v>172970000</v>
      </c>
      <c r="D16" s="166">
        <f>SUM(D17:D28)</f>
        <v>172478765</v>
      </c>
      <c r="E16" s="167">
        <f>D16-C16</f>
        <v>-491235</v>
      </c>
    </row>
    <row r="17" spans="1:7" s="145" customFormat="1" ht="21.95" customHeight="1" x14ac:dyDescent="0.15">
      <c r="A17" s="352" t="s">
        <v>224</v>
      </c>
      <c r="B17" s="169" t="s">
        <v>153</v>
      </c>
      <c r="C17" s="170">
        <v>110345750</v>
      </c>
      <c r="D17" s="170">
        <v>110139080</v>
      </c>
      <c r="E17" s="370">
        <f t="shared" ref="E17:E28" si="1">D17-C17</f>
        <v>-206670</v>
      </c>
    </row>
    <row r="18" spans="1:7" s="145" customFormat="1" ht="21.95" customHeight="1" x14ac:dyDescent="0.15">
      <c r="A18" s="353"/>
      <c r="B18" s="354" t="s">
        <v>225</v>
      </c>
      <c r="C18" s="170">
        <v>440000</v>
      </c>
      <c r="D18" s="170">
        <v>440000</v>
      </c>
      <c r="E18" s="370">
        <f t="shared" si="1"/>
        <v>0</v>
      </c>
      <c r="F18" s="173"/>
      <c r="G18" s="173"/>
    </row>
    <row r="19" spans="1:7" s="145" customFormat="1" ht="21.95" customHeight="1" x14ac:dyDescent="0.15">
      <c r="A19" s="355"/>
      <c r="B19" s="356" t="s">
        <v>156</v>
      </c>
      <c r="C19" s="170">
        <v>18690000</v>
      </c>
      <c r="D19" s="170">
        <v>17205040</v>
      </c>
      <c r="E19" s="370">
        <f t="shared" si="1"/>
        <v>-1484960</v>
      </c>
    </row>
    <row r="20" spans="1:7" s="145" customFormat="1" ht="21.95" customHeight="1" x14ac:dyDescent="0.15">
      <c r="A20" s="172" t="s">
        <v>226</v>
      </c>
      <c r="B20" s="357" t="s">
        <v>227</v>
      </c>
      <c r="C20" s="170">
        <v>700000</v>
      </c>
      <c r="D20" s="170">
        <v>0</v>
      </c>
      <c r="E20" s="370">
        <f t="shared" si="1"/>
        <v>-700000</v>
      </c>
    </row>
    <row r="21" spans="1:7" s="145" customFormat="1" ht="21.95" customHeight="1" x14ac:dyDescent="0.15">
      <c r="A21" s="352" t="s">
        <v>228</v>
      </c>
      <c r="B21" s="169" t="s">
        <v>229</v>
      </c>
      <c r="C21" s="359">
        <v>1320000</v>
      </c>
      <c r="D21" s="359">
        <v>1320000</v>
      </c>
      <c r="E21" s="370">
        <f t="shared" si="1"/>
        <v>0</v>
      </c>
    </row>
    <row r="22" spans="1:7" s="145" customFormat="1" ht="21.95" customHeight="1" x14ac:dyDescent="0.15">
      <c r="A22" s="353"/>
      <c r="B22" s="169" t="s">
        <v>230</v>
      </c>
      <c r="C22" s="359">
        <v>25106500</v>
      </c>
      <c r="D22" s="359">
        <v>23394090</v>
      </c>
      <c r="E22" s="370">
        <f t="shared" si="1"/>
        <v>-1712410</v>
      </c>
    </row>
    <row r="23" spans="1:7" s="145" customFormat="1" ht="21.95" customHeight="1" x14ac:dyDescent="0.15">
      <c r="A23" s="353"/>
      <c r="B23" s="169" t="s">
        <v>231</v>
      </c>
      <c r="C23" s="359">
        <v>2224000</v>
      </c>
      <c r="D23" s="359">
        <v>2024000</v>
      </c>
      <c r="E23" s="371">
        <f t="shared" si="1"/>
        <v>-200000</v>
      </c>
    </row>
    <row r="24" spans="1:7" s="145" customFormat="1" ht="21.95" customHeight="1" x14ac:dyDescent="0.15">
      <c r="A24" s="353"/>
      <c r="B24" s="169" t="s">
        <v>232</v>
      </c>
      <c r="C24" s="359">
        <v>6580000</v>
      </c>
      <c r="D24" s="359">
        <v>5180000</v>
      </c>
      <c r="E24" s="371">
        <f t="shared" si="1"/>
        <v>-1400000</v>
      </c>
    </row>
    <row r="25" spans="1:7" s="145" customFormat="1" ht="21.95" customHeight="1" x14ac:dyDescent="0.15">
      <c r="A25" s="355"/>
      <c r="B25" s="169" t="s">
        <v>233</v>
      </c>
      <c r="C25" s="359">
        <v>6750000</v>
      </c>
      <c r="D25" s="359">
        <v>5485400</v>
      </c>
      <c r="E25" s="371">
        <f t="shared" si="1"/>
        <v>-1264600</v>
      </c>
    </row>
    <row r="26" spans="1:7" s="145" customFormat="1" ht="21.95" customHeight="1" x14ac:dyDescent="0.15">
      <c r="A26" s="172" t="s">
        <v>234</v>
      </c>
      <c r="B26" s="354" t="s">
        <v>235</v>
      </c>
      <c r="C26" s="170">
        <v>489039</v>
      </c>
      <c r="D26" s="170">
        <v>472500</v>
      </c>
      <c r="E26" s="370">
        <f t="shared" si="1"/>
        <v>-16539</v>
      </c>
    </row>
    <row r="27" spans="1:7" s="145" customFormat="1" ht="21.95" customHeight="1" x14ac:dyDescent="0.15">
      <c r="A27" s="168" t="s">
        <v>236</v>
      </c>
      <c r="B27" s="372" t="s">
        <v>237</v>
      </c>
      <c r="C27" s="359">
        <v>324711</v>
      </c>
      <c r="D27" s="359">
        <v>254431</v>
      </c>
      <c r="E27" s="371">
        <f t="shared" si="1"/>
        <v>-70280</v>
      </c>
    </row>
    <row r="28" spans="1:7" s="145" customFormat="1" ht="21.95" customHeight="1" x14ac:dyDescent="0.15">
      <c r="A28" s="174" t="s">
        <v>122</v>
      </c>
      <c r="B28" s="175" t="s">
        <v>238</v>
      </c>
      <c r="C28" s="176">
        <v>0</v>
      </c>
      <c r="D28" s="176">
        <v>6564224</v>
      </c>
      <c r="E28" s="373">
        <f t="shared" si="1"/>
        <v>6564224</v>
      </c>
    </row>
    <row r="29" spans="1:7" s="145" customFormat="1" ht="21.95" customHeight="1" x14ac:dyDescent="0.15">
      <c r="A29" s="159"/>
      <c r="B29" s="159"/>
      <c r="C29" s="178"/>
      <c r="D29" s="178"/>
      <c r="E29" s="179"/>
    </row>
    <row r="30" spans="1:7" s="145" customFormat="1" ht="21.95" customHeight="1" x14ac:dyDescent="0.15">
      <c r="A30" s="159"/>
      <c r="B30" s="159"/>
      <c r="C30" s="178"/>
      <c r="D30" s="178"/>
      <c r="E30" s="179"/>
    </row>
    <row r="31" spans="1:7" s="145" customFormat="1" ht="21.95" customHeight="1" x14ac:dyDescent="0.15">
      <c r="A31" s="159"/>
      <c r="B31" s="159"/>
      <c r="C31" s="180"/>
      <c r="D31" s="161"/>
      <c r="E31" s="181"/>
    </row>
    <row r="32" spans="1:7" s="145" customFormat="1" ht="21.95" customHeight="1" x14ac:dyDescent="0.15">
      <c r="B32" s="182"/>
      <c r="C32" s="182"/>
      <c r="D32" s="182"/>
    </row>
    <row r="33" spans="2:4" s="145" customFormat="1" ht="12" x14ac:dyDescent="0.15">
      <c r="B33" s="183"/>
      <c r="C33" s="183"/>
      <c r="D33" s="184"/>
    </row>
    <row r="34" spans="2:4" s="145" customFormat="1" ht="24.75" customHeight="1" x14ac:dyDescent="0.15"/>
  </sheetData>
  <mergeCells count="6">
    <mergeCell ref="A1:E1"/>
    <mergeCell ref="D3:E3"/>
    <mergeCell ref="A4:E4"/>
    <mergeCell ref="A14:E14"/>
    <mergeCell ref="A17:A19"/>
    <mergeCell ref="A21:A25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6" sqref="B6"/>
    </sheetView>
  </sheetViews>
  <sheetFormatPr defaultRowHeight="13.5" x14ac:dyDescent="0.15"/>
  <cols>
    <col min="1" max="1" width="14.21875" style="145" customWidth="1"/>
    <col min="2" max="2" width="14.6640625" style="145" customWidth="1"/>
    <col min="3" max="4" width="15.77734375" style="145" customWidth="1"/>
    <col min="5" max="5" width="14.33203125" style="145" customWidth="1"/>
    <col min="6" max="10" width="13.77734375" style="145" customWidth="1"/>
    <col min="11" max="256" width="8.88671875" style="142"/>
    <col min="257" max="261" width="15.77734375" style="142" customWidth="1"/>
    <col min="262" max="266" width="13.77734375" style="142" customWidth="1"/>
    <col min="267" max="512" width="8.88671875" style="142"/>
    <col min="513" max="517" width="15.77734375" style="142" customWidth="1"/>
    <col min="518" max="522" width="13.77734375" style="142" customWidth="1"/>
    <col min="523" max="768" width="8.88671875" style="142"/>
    <col min="769" max="773" width="15.77734375" style="142" customWidth="1"/>
    <col min="774" max="778" width="13.77734375" style="142" customWidth="1"/>
    <col min="779" max="1024" width="8.88671875" style="142"/>
    <col min="1025" max="1029" width="15.77734375" style="142" customWidth="1"/>
    <col min="1030" max="1034" width="13.77734375" style="142" customWidth="1"/>
    <col min="1035" max="1280" width="8.88671875" style="142"/>
    <col min="1281" max="1285" width="15.77734375" style="142" customWidth="1"/>
    <col min="1286" max="1290" width="13.77734375" style="142" customWidth="1"/>
    <col min="1291" max="1536" width="8.88671875" style="142"/>
    <col min="1537" max="1541" width="15.77734375" style="142" customWidth="1"/>
    <col min="1542" max="1546" width="13.77734375" style="142" customWidth="1"/>
    <col min="1547" max="1792" width="8.88671875" style="142"/>
    <col min="1793" max="1797" width="15.77734375" style="142" customWidth="1"/>
    <col min="1798" max="1802" width="13.77734375" style="142" customWidth="1"/>
    <col min="1803" max="2048" width="8.88671875" style="142"/>
    <col min="2049" max="2053" width="15.77734375" style="142" customWidth="1"/>
    <col min="2054" max="2058" width="13.77734375" style="142" customWidth="1"/>
    <col min="2059" max="2304" width="8.88671875" style="142"/>
    <col min="2305" max="2309" width="15.77734375" style="142" customWidth="1"/>
    <col min="2310" max="2314" width="13.77734375" style="142" customWidth="1"/>
    <col min="2315" max="2560" width="8.88671875" style="142"/>
    <col min="2561" max="2565" width="15.77734375" style="142" customWidth="1"/>
    <col min="2566" max="2570" width="13.77734375" style="142" customWidth="1"/>
    <col min="2571" max="2816" width="8.88671875" style="142"/>
    <col min="2817" max="2821" width="15.77734375" style="142" customWidth="1"/>
    <col min="2822" max="2826" width="13.77734375" style="142" customWidth="1"/>
    <col min="2827" max="3072" width="8.88671875" style="142"/>
    <col min="3073" max="3077" width="15.77734375" style="142" customWidth="1"/>
    <col min="3078" max="3082" width="13.77734375" style="142" customWidth="1"/>
    <col min="3083" max="3328" width="8.88671875" style="142"/>
    <col min="3329" max="3333" width="15.77734375" style="142" customWidth="1"/>
    <col min="3334" max="3338" width="13.77734375" style="142" customWidth="1"/>
    <col min="3339" max="3584" width="8.88671875" style="142"/>
    <col min="3585" max="3589" width="15.77734375" style="142" customWidth="1"/>
    <col min="3590" max="3594" width="13.77734375" style="142" customWidth="1"/>
    <col min="3595" max="3840" width="8.88671875" style="142"/>
    <col min="3841" max="3845" width="15.77734375" style="142" customWidth="1"/>
    <col min="3846" max="3850" width="13.77734375" style="142" customWidth="1"/>
    <col min="3851" max="4096" width="8.88671875" style="142"/>
    <col min="4097" max="4101" width="15.77734375" style="142" customWidth="1"/>
    <col min="4102" max="4106" width="13.77734375" style="142" customWidth="1"/>
    <col min="4107" max="4352" width="8.88671875" style="142"/>
    <col min="4353" max="4357" width="15.77734375" style="142" customWidth="1"/>
    <col min="4358" max="4362" width="13.77734375" style="142" customWidth="1"/>
    <col min="4363" max="4608" width="8.88671875" style="142"/>
    <col min="4609" max="4613" width="15.77734375" style="142" customWidth="1"/>
    <col min="4614" max="4618" width="13.77734375" style="142" customWidth="1"/>
    <col min="4619" max="4864" width="8.88671875" style="142"/>
    <col min="4865" max="4869" width="15.77734375" style="142" customWidth="1"/>
    <col min="4870" max="4874" width="13.77734375" style="142" customWidth="1"/>
    <col min="4875" max="5120" width="8.88671875" style="142"/>
    <col min="5121" max="5125" width="15.77734375" style="142" customWidth="1"/>
    <col min="5126" max="5130" width="13.77734375" style="142" customWidth="1"/>
    <col min="5131" max="5376" width="8.88671875" style="142"/>
    <col min="5377" max="5381" width="15.77734375" style="142" customWidth="1"/>
    <col min="5382" max="5386" width="13.77734375" style="142" customWidth="1"/>
    <col min="5387" max="5632" width="8.88671875" style="142"/>
    <col min="5633" max="5637" width="15.77734375" style="142" customWidth="1"/>
    <col min="5638" max="5642" width="13.77734375" style="142" customWidth="1"/>
    <col min="5643" max="5888" width="8.88671875" style="142"/>
    <col min="5889" max="5893" width="15.77734375" style="142" customWidth="1"/>
    <col min="5894" max="5898" width="13.77734375" style="142" customWidth="1"/>
    <col min="5899" max="6144" width="8.88671875" style="142"/>
    <col min="6145" max="6149" width="15.77734375" style="142" customWidth="1"/>
    <col min="6150" max="6154" width="13.77734375" style="142" customWidth="1"/>
    <col min="6155" max="6400" width="8.88671875" style="142"/>
    <col min="6401" max="6405" width="15.77734375" style="142" customWidth="1"/>
    <col min="6406" max="6410" width="13.77734375" style="142" customWidth="1"/>
    <col min="6411" max="6656" width="8.88671875" style="142"/>
    <col min="6657" max="6661" width="15.77734375" style="142" customWidth="1"/>
    <col min="6662" max="6666" width="13.77734375" style="142" customWidth="1"/>
    <col min="6667" max="6912" width="8.88671875" style="142"/>
    <col min="6913" max="6917" width="15.77734375" style="142" customWidth="1"/>
    <col min="6918" max="6922" width="13.77734375" style="142" customWidth="1"/>
    <col min="6923" max="7168" width="8.88671875" style="142"/>
    <col min="7169" max="7173" width="15.77734375" style="142" customWidth="1"/>
    <col min="7174" max="7178" width="13.77734375" style="142" customWidth="1"/>
    <col min="7179" max="7424" width="8.88671875" style="142"/>
    <col min="7425" max="7429" width="15.77734375" style="142" customWidth="1"/>
    <col min="7430" max="7434" width="13.77734375" style="142" customWidth="1"/>
    <col min="7435" max="7680" width="8.88671875" style="142"/>
    <col min="7681" max="7685" width="15.77734375" style="142" customWidth="1"/>
    <col min="7686" max="7690" width="13.77734375" style="142" customWidth="1"/>
    <col min="7691" max="7936" width="8.88671875" style="142"/>
    <col min="7937" max="7941" width="15.77734375" style="142" customWidth="1"/>
    <col min="7942" max="7946" width="13.77734375" style="142" customWidth="1"/>
    <col min="7947" max="8192" width="8.88671875" style="142"/>
    <col min="8193" max="8197" width="15.77734375" style="142" customWidth="1"/>
    <col min="8198" max="8202" width="13.77734375" style="142" customWidth="1"/>
    <col min="8203" max="8448" width="8.88671875" style="142"/>
    <col min="8449" max="8453" width="15.77734375" style="142" customWidth="1"/>
    <col min="8454" max="8458" width="13.77734375" style="142" customWidth="1"/>
    <col min="8459" max="8704" width="8.88671875" style="142"/>
    <col min="8705" max="8709" width="15.77734375" style="142" customWidth="1"/>
    <col min="8710" max="8714" width="13.77734375" style="142" customWidth="1"/>
    <col min="8715" max="8960" width="8.88671875" style="142"/>
    <col min="8961" max="8965" width="15.77734375" style="142" customWidth="1"/>
    <col min="8966" max="8970" width="13.77734375" style="142" customWidth="1"/>
    <col min="8971" max="9216" width="8.88671875" style="142"/>
    <col min="9217" max="9221" width="15.77734375" style="142" customWidth="1"/>
    <col min="9222" max="9226" width="13.77734375" style="142" customWidth="1"/>
    <col min="9227" max="9472" width="8.88671875" style="142"/>
    <col min="9473" max="9477" width="15.77734375" style="142" customWidth="1"/>
    <col min="9478" max="9482" width="13.77734375" style="142" customWidth="1"/>
    <col min="9483" max="9728" width="8.88671875" style="142"/>
    <col min="9729" max="9733" width="15.77734375" style="142" customWidth="1"/>
    <col min="9734" max="9738" width="13.77734375" style="142" customWidth="1"/>
    <col min="9739" max="9984" width="8.88671875" style="142"/>
    <col min="9985" max="9989" width="15.77734375" style="142" customWidth="1"/>
    <col min="9990" max="9994" width="13.77734375" style="142" customWidth="1"/>
    <col min="9995" max="10240" width="8.88671875" style="142"/>
    <col min="10241" max="10245" width="15.77734375" style="142" customWidth="1"/>
    <col min="10246" max="10250" width="13.77734375" style="142" customWidth="1"/>
    <col min="10251" max="10496" width="8.88671875" style="142"/>
    <col min="10497" max="10501" width="15.77734375" style="142" customWidth="1"/>
    <col min="10502" max="10506" width="13.77734375" style="142" customWidth="1"/>
    <col min="10507" max="10752" width="8.88671875" style="142"/>
    <col min="10753" max="10757" width="15.77734375" style="142" customWidth="1"/>
    <col min="10758" max="10762" width="13.77734375" style="142" customWidth="1"/>
    <col min="10763" max="11008" width="8.88671875" style="142"/>
    <col min="11009" max="11013" width="15.77734375" style="142" customWidth="1"/>
    <col min="11014" max="11018" width="13.77734375" style="142" customWidth="1"/>
    <col min="11019" max="11264" width="8.88671875" style="142"/>
    <col min="11265" max="11269" width="15.77734375" style="142" customWidth="1"/>
    <col min="11270" max="11274" width="13.77734375" style="142" customWidth="1"/>
    <col min="11275" max="11520" width="8.88671875" style="142"/>
    <col min="11521" max="11525" width="15.77734375" style="142" customWidth="1"/>
    <col min="11526" max="11530" width="13.77734375" style="142" customWidth="1"/>
    <col min="11531" max="11776" width="8.88671875" style="142"/>
    <col min="11777" max="11781" width="15.77734375" style="142" customWidth="1"/>
    <col min="11782" max="11786" width="13.77734375" style="142" customWidth="1"/>
    <col min="11787" max="12032" width="8.88671875" style="142"/>
    <col min="12033" max="12037" width="15.77734375" style="142" customWidth="1"/>
    <col min="12038" max="12042" width="13.77734375" style="142" customWidth="1"/>
    <col min="12043" max="12288" width="8.88671875" style="142"/>
    <col min="12289" max="12293" width="15.77734375" style="142" customWidth="1"/>
    <col min="12294" max="12298" width="13.77734375" style="142" customWidth="1"/>
    <col min="12299" max="12544" width="8.88671875" style="142"/>
    <col min="12545" max="12549" width="15.77734375" style="142" customWidth="1"/>
    <col min="12550" max="12554" width="13.77734375" style="142" customWidth="1"/>
    <col min="12555" max="12800" width="8.88671875" style="142"/>
    <col min="12801" max="12805" width="15.77734375" style="142" customWidth="1"/>
    <col min="12806" max="12810" width="13.77734375" style="142" customWidth="1"/>
    <col min="12811" max="13056" width="8.88671875" style="142"/>
    <col min="13057" max="13061" width="15.77734375" style="142" customWidth="1"/>
    <col min="13062" max="13066" width="13.77734375" style="142" customWidth="1"/>
    <col min="13067" max="13312" width="8.88671875" style="142"/>
    <col min="13313" max="13317" width="15.77734375" style="142" customWidth="1"/>
    <col min="13318" max="13322" width="13.77734375" style="142" customWidth="1"/>
    <col min="13323" max="13568" width="8.88671875" style="142"/>
    <col min="13569" max="13573" width="15.77734375" style="142" customWidth="1"/>
    <col min="13574" max="13578" width="13.77734375" style="142" customWidth="1"/>
    <col min="13579" max="13824" width="8.88671875" style="142"/>
    <col min="13825" max="13829" width="15.77734375" style="142" customWidth="1"/>
    <col min="13830" max="13834" width="13.77734375" style="142" customWidth="1"/>
    <col min="13835" max="14080" width="8.88671875" style="142"/>
    <col min="14081" max="14085" width="15.77734375" style="142" customWidth="1"/>
    <col min="14086" max="14090" width="13.77734375" style="142" customWidth="1"/>
    <col min="14091" max="14336" width="8.88671875" style="142"/>
    <col min="14337" max="14341" width="15.77734375" style="142" customWidth="1"/>
    <col min="14342" max="14346" width="13.77734375" style="142" customWidth="1"/>
    <col min="14347" max="14592" width="8.88671875" style="142"/>
    <col min="14593" max="14597" width="15.77734375" style="142" customWidth="1"/>
    <col min="14598" max="14602" width="13.77734375" style="142" customWidth="1"/>
    <col min="14603" max="14848" width="8.88671875" style="142"/>
    <col min="14849" max="14853" width="15.77734375" style="142" customWidth="1"/>
    <col min="14854" max="14858" width="13.77734375" style="142" customWidth="1"/>
    <col min="14859" max="15104" width="8.88671875" style="142"/>
    <col min="15105" max="15109" width="15.77734375" style="142" customWidth="1"/>
    <col min="15110" max="15114" width="13.77734375" style="142" customWidth="1"/>
    <col min="15115" max="15360" width="8.88671875" style="142"/>
    <col min="15361" max="15365" width="15.77734375" style="142" customWidth="1"/>
    <col min="15366" max="15370" width="13.77734375" style="142" customWidth="1"/>
    <col min="15371" max="15616" width="8.88671875" style="142"/>
    <col min="15617" max="15621" width="15.77734375" style="142" customWidth="1"/>
    <col min="15622" max="15626" width="13.77734375" style="142" customWidth="1"/>
    <col min="15627" max="15872" width="8.88671875" style="142"/>
    <col min="15873" max="15877" width="15.77734375" style="142" customWidth="1"/>
    <col min="15878" max="15882" width="13.77734375" style="142" customWidth="1"/>
    <col min="15883" max="16128" width="8.88671875" style="142"/>
    <col min="16129" max="16133" width="15.77734375" style="142" customWidth="1"/>
    <col min="16134" max="16138" width="13.77734375" style="142" customWidth="1"/>
    <col min="16139" max="16384" width="8.88671875" style="142"/>
  </cols>
  <sheetData>
    <row r="1" spans="1:10" ht="39" customHeight="1" x14ac:dyDescent="0.15">
      <c r="A1" s="336" t="s">
        <v>239</v>
      </c>
      <c r="B1" s="336"/>
      <c r="C1" s="336"/>
      <c r="D1" s="336"/>
      <c r="E1" s="336"/>
      <c r="F1" s="141"/>
      <c r="G1" s="141"/>
      <c r="H1" s="141"/>
      <c r="I1" s="141"/>
      <c r="J1" s="141"/>
    </row>
    <row r="2" spans="1:10" ht="6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15">
      <c r="A3" s="143"/>
      <c r="B3" s="143"/>
      <c r="C3" s="337"/>
      <c r="D3" s="338" t="s">
        <v>240</v>
      </c>
      <c r="E3" s="339"/>
      <c r="F3" s="144"/>
      <c r="G3" s="144"/>
      <c r="H3" s="144"/>
      <c r="I3" s="144"/>
      <c r="J3" s="144"/>
    </row>
    <row r="4" spans="1:10" ht="21.95" customHeight="1" x14ac:dyDescent="0.15">
      <c r="A4" s="223" t="s">
        <v>88</v>
      </c>
      <c r="B4" s="224"/>
      <c r="C4" s="224"/>
      <c r="D4" s="224"/>
      <c r="E4" s="225"/>
    </row>
    <row r="5" spans="1:10" ht="21.95" customHeight="1" thickBot="1" x14ac:dyDescent="0.2">
      <c r="A5" s="367" t="s">
        <v>241</v>
      </c>
      <c r="B5" s="368" t="s">
        <v>181</v>
      </c>
      <c r="C5" s="343" t="s">
        <v>242</v>
      </c>
      <c r="D5" s="345" t="s">
        <v>243</v>
      </c>
      <c r="E5" s="369" t="s">
        <v>133</v>
      </c>
    </row>
    <row r="6" spans="1:10" s="150" customFormat="1" ht="21.95" customHeight="1" thickTop="1" x14ac:dyDescent="0.15">
      <c r="A6" s="146" t="s">
        <v>244</v>
      </c>
      <c r="B6" s="147"/>
      <c r="C6" s="148">
        <f>SUM(C7:C11)</f>
        <v>23812000</v>
      </c>
      <c r="D6" s="148">
        <f>SUM(D7:D11)</f>
        <v>23071449</v>
      </c>
      <c r="E6" s="149">
        <f>SUM(E7:E11)</f>
        <v>-740551</v>
      </c>
    </row>
    <row r="7" spans="1:10" ht="21.95" customHeight="1" x14ac:dyDescent="0.15">
      <c r="A7" s="151" t="s">
        <v>245</v>
      </c>
      <c r="B7" s="152" t="s">
        <v>245</v>
      </c>
      <c r="C7" s="153">
        <v>21444000</v>
      </c>
      <c r="D7" s="153">
        <v>21444000</v>
      </c>
      <c r="E7" s="154">
        <f t="shared" ref="E7:E11" si="0">D7-C7</f>
        <v>0</v>
      </c>
    </row>
    <row r="8" spans="1:10" ht="21.95" customHeight="1" x14ac:dyDescent="0.15">
      <c r="A8" s="151" t="s">
        <v>246</v>
      </c>
      <c r="B8" s="152" t="s">
        <v>247</v>
      </c>
      <c r="C8" s="153">
        <v>300000</v>
      </c>
      <c r="D8" s="153">
        <v>100000</v>
      </c>
      <c r="E8" s="154">
        <f t="shared" si="0"/>
        <v>-200000</v>
      </c>
    </row>
    <row r="9" spans="1:10" ht="21.95" customHeight="1" x14ac:dyDescent="0.15">
      <c r="A9" s="151" t="s">
        <v>248</v>
      </c>
      <c r="B9" s="152" t="s">
        <v>249</v>
      </c>
      <c r="C9" s="153">
        <v>1932000</v>
      </c>
      <c r="D9" s="153">
        <v>1392000</v>
      </c>
      <c r="E9" s="154">
        <f t="shared" si="0"/>
        <v>-540000</v>
      </c>
    </row>
    <row r="10" spans="1:10" ht="21.95" customHeight="1" x14ac:dyDescent="0.15">
      <c r="A10" s="151" t="s">
        <v>250</v>
      </c>
      <c r="B10" s="152" t="s">
        <v>251</v>
      </c>
      <c r="C10" s="153">
        <v>132369</v>
      </c>
      <c r="D10" s="153">
        <v>132369</v>
      </c>
      <c r="E10" s="154">
        <f t="shared" si="0"/>
        <v>0</v>
      </c>
    </row>
    <row r="11" spans="1:10" ht="21.95" customHeight="1" x14ac:dyDescent="0.15">
      <c r="A11" s="155" t="s">
        <v>146</v>
      </c>
      <c r="B11" s="156" t="s">
        <v>252</v>
      </c>
      <c r="C11" s="157">
        <v>3631</v>
      </c>
      <c r="D11" s="157">
        <v>3080</v>
      </c>
      <c r="E11" s="158">
        <f t="shared" si="0"/>
        <v>-551</v>
      </c>
    </row>
    <row r="12" spans="1:10" ht="21.95" customHeight="1" x14ac:dyDescent="0.15">
      <c r="A12" s="159"/>
      <c r="B12" s="159"/>
      <c r="C12" s="160"/>
      <c r="D12" s="161"/>
      <c r="E12" s="162"/>
    </row>
    <row r="13" spans="1:10" ht="21.95" customHeight="1" x14ac:dyDescent="0.15">
      <c r="A13" s="163"/>
      <c r="B13" s="163"/>
      <c r="C13" s="163"/>
      <c r="D13" s="163"/>
      <c r="E13" s="164"/>
    </row>
    <row r="14" spans="1:10" s="145" customFormat="1" ht="21.95" customHeight="1" x14ac:dyDescent="0.15">
      <c r="A14" s="223" t="s">
        <v>253</v>
      </c>
      <c r="B14" s="224"/>
      <c r="C14" s="224"/>
      <c r="D14" s="224"/>
      <c r="E14" s="225"/>
    </row>
    <row r="15" spans="1:10" s="145" customFormat="1" ht="21.95" customHeight="1" thickBot="1" x14ac:dyDescent="0.2">
      <c r="A15" s="367" t="s">
        <v>1</v>
      </c>
      <c r="B15" s="368" t="s">
        <v>254</v>
      </c>
      <c r="C15" s="343" t="s">
        <v>255</v>
      </c>
      <c r="D15" s="345" t="s">
        <v>256</v>
      </c>
      <c r="E15" s="369" t="s">
        <v>257</v>
      </c>
    </row>
    <row r="16" spans="1:10" s="145" customFormat="1" ht="21.95" customHeight="1" thickTop="1" x14ac:dyDescent="0.15">
      <c r="A16" s="146" t="s">
        <v>91</v>
      </c>
      <c r="B16" s="165"/>
      <c r="C16" s="166">
        <f>SUM(C17:C20)</f>
        <v>23812000</v>
      </c>
      <c r="D16" s="166">
        <f>SUM(D17:D20)</f>
        <v>23071449</v>
      </c>
      <c r="E16" s="167">
        <f>D16-C16</f>
        <v>-740551</v>
      </c>
    </row>
    <row r="17" spans="1:7" s="145" customFormat="1" ht="21.95" customHeight="1" x14ac:dyDescent="0.15">
      <c r="A17" s="168" t="s">
        <v>258</v>
      </c>
      <c r="B17" s="169" t="s">
        <v>259</v>
      </c>
      <c r="C17" s="170">
        <v>430185</v>
      </c>
      <c r="D17" s="170">
        <v>101720</v>
      </c>
      <c r="E17" s="171">
        <f t="shared" ref="E17:E20" si="1">D17-C17</f>
        <v>-328465</v>
      </c>
    </row>
    <row r="18" spans="1:7" s="145" customFormat="1" ht="21.95" customHeight="1" x14ac:dyDescent="0.15">
      <c r="A18" s="172" t="s">
        <v>260</v>
      </c>
      <c r="B18" s="354" t="s">
        <v>261</v>
      </c>
      <c r="C18" s="170">
        <v>23376000</v>
      </c>
      <c r="D18" s="170">
        <v>22903818</v>
      </c>
      <c r="E18" s="171">
        <f t="shared" si="1"/>
        <v>-472182</v>
      </c>
      <c r="F18" s="173"/>
      <c r="G18" s="173"/>
    </row>
    <row r="19" spans="1:7" s="145" customFormat="1" ht="21.95" customHeight="1" x14ac:dyDescent="0.15">
      <c r="A19" s="168" t="s">
        <v>262</v>
      </c>
      <c r="B19" s="372" t="s">
        <v>263</v>
      </c>
      <c r="C19" s="359">
        <v>5815</v>
      </c>
      <c r="D19" s="359">
        <v>2815</v>
      </c>
      <c r="E19" s="360">
        <f t="shared" si="1"/>
        <v>-3000</v>
      </c>
      <c r="F19" s="173"/>
      <c r="G19" s="173"/>
    </row>
    <row r="20" spans="1:7" s="145" customFormat="1" ht="21.95" customHeight="1" x14ac:dyDescent="0.15">
      <c r="A20" s="174" t="s">
        <v>122</v>
      </c>
      <c r="B20" s="175" t="s">
        <v>264</v>
      </c>
      <c r="C20" s="176">
        <v>0</v>
      </c>
      <c r="D20" s="176">
        <v>63096</v>
      </c>
      <c r="E20" s="177">
        <f t="shared" si="1"/>
        <v>63096</v>
      </c>
    </row>
    <row r="21" spans="1:7" s="145" customFormat="1" ht="21.95" customHeight="1" x14ac:dyDescent="0.15">
      <c r="A21" s="159"/>
      <c r="B21" s="159"/>
      <c r="C21" s="178"/>
      <c r="D21" s="178"/>
      <c r="E21" s="179"/>
    </row>
    <row r="22" spans="1:7" s="145" customFormat="1" ht="21.95" customHeight="1" x14ac:dyDescent="0.15">
      <c r="A22" s="159"/>
      <c r="B22" s="159"/>
      <c r="C22" s="178"/>
      <c r="D22" s="178"/>
      <c r="E22" s="179"/>
    </row>
    <row r="23" spans="1:7" s="145" customFormat="1" ht="21.95" customHeight="1" x14ac:dyDescent="0.15">
      <c r="A23" s="159"/>
      <c r="B23" s="159"/>
      <c r="C23" s="180"/>
      <c r="D23" s="161"/>
      <c r="E23" s="181"/>
    </row>
    <row r="24" spans="1:7" s="145" customFormat="1" ht="21.95" customHeight="1" x14ac:dyDescent="0.15">
      <c r="B24" s="182"/>
      <c r="C24" s="182"/>
      <c r="D24" s="182"/>
    </row>
    <row r="25" spans="1:7" s="145" customFormat="1" ht="12" x14ac:dyDescent="0.15">
      <c r="B25" s="183"/>
      <c r="C25" s="183"/>
      <c r="D25" s="184"/>
    </row>
    <row r="26" spans="1:7" s="145" customFormat="1" ht="24.75" customHeight="1" x14ac:dyDescent="0.15"/>
  </sheetData>
  <mergeCells count="4">
    <mergeCell ref="A1:E1"/>
    <mergeCell ref="D3:E3"/>
    <mergeCell ref="A4:E4"/>
    <mergeCell ref="A14:E14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G19" sqref="G19"/>
    </sheetView>
  </sheetViews>
  <sheetFormatPr defaultRowHeight="13.5" x14ac:dyDescent="0.15"/>
  <cols>
    <col min="1" max="1" width="14.21875" style="145" customWidth="1"/>
    <col min="2" max="2" width="14.6640625" style="145" customWidth="1"/>
    <col min="3" max="4" width="15.77734375" style="145" customWidth="1"/>
    <col min="5" max="5" width="14.33203125" style="145" customWidth="1"/>
    <col min="6" max="10" width="13.77734375" style="145" customWidth="1"/>
    <col min="11" max="256" width="8.88671875" style="142"/>
    <col min="257" max="261" width="15.77734375" style="142" customWidth="1"/>
    <col min="262" max="266" width="13.77734375" style="142" customWidth="1"/>
    <col min="267" max="512" width="8.88671875" style="142"/>
    <col min="513" max="517" width="15.77734375" style="142" customWidth="1"/>
    <col min="518" max="522" width="13.77734375" style="142" customWidth="1"/>
    <col min="523" max="768" width="8.88671875" style="142"/>
    <col min="769" max="773" width="15.77734375" style="142" customWidth="1"/>
    <col min="774" max="778" width="13.77734375" style="142" customWidth="1"/>
    <col min="779" max="1024" width="8.88671875" style="142"/>
    <col min="1025" max="1029" width="15.77734375" style="142" customWidth="1"/>
    <col min="1030" max="1034" width="13.77734375" style="142" customWidth="1"/>
    <col min="1035" max="1280" width="8.88671875" style="142"/>
    <col min="1281" max="1285" width="15.77734375" style="142" customWidth="1"/>
    <col min="1286" max="1290" width="13.77734375" style="142" customWidth="1"/>
    <col min="1291" max="1536" width="8.88671875" style="142"/>
    <col min="1537" max="1541" width="15.77734375" style="142" customWidth="1"/>
    <col min="1542" max="1546" width="13.77734375" style="142" customWidth="1"/>
    <col min="1547" max="1792" width="8.88671875" style="142"/>
    <col min="1793" max="1797" width="15.77734375" style="142" customWidth="1"/>
    <col min="1798" max="1802" width="13.77734375" style="142" customWidth="1"/>
    <col min="1803" max="2048" width="8.88671875" style="142"/>
    <col min="2049" max="2053" width="15.77734375" style="142" customWidth="1"/>
    <col min="2054" max="2058" width="13.77734375" style="142" customWidth="1"/>
    <col min="2059" max="2304" width="8.88671875" style="142"/>
    <col min="2305" max="2309" width="15.77734375" style="142" customWidth="1"/>
    <col min="2310" max="2314" width="13.77734375" style="142" customWidth="1"/>
    <col min="2315" max="2560" width="8.88671875" style="142"/>
    <col min="2561" max="2565" width="15.77734375" style="142" customWidth="1"/>
    <col min="2566" max="2570" width="13.77734375" style="142" customWidth="1"/>
    <col min="2571" max="2816" width="8.88671875" style="142"/>
    <col min="2817" max="2821" width="15.77734375" style="142" customWidth="1"/>
    <col min="2822" max="2826" width="13.77734375" style="142" customWidth="1"/>
    <col min="2827" max="3072" width="8.88671875" style="142"/>
    <col min="3073" max="3077" width="15.77734375" style="142" customWidth="1"/>
    <col min="3078" max="3082" width="13.77734375" style="142" customWidth="1"/>
    <col min="3083" max="3328" width="8.88671875" style="142"/>
    <col min="3329" max="3333" width="15.77734375" style="142" customWidth="1"/>
    <col min="3334" max="3338" width="13.77734375" style="142" customWidth="1"/>
    <col min="3339" max="3584" width="8.88671875" style="142"/>
    <col min="3585" max="3589" width="15.77734375" style="142" customWidth="1"/>
    <col min="3590" max="3594" width="13.77734375" style="142" customWidth="1"/>
    <col min="3595" max="3840" width="8.88671875" style="142"/>
    <col min="3841" max="3845" width="15.77734375" style="142" customWidth="1"/>
    <col min="3846" max="3850" width="13.77734375" style="142" customWidth="1"/>
    <col min="3851" max="4096" width="8.88671875" style="142"/>
    <col min="4097" max="4101" width="15.77734375" style="142" customWidth="1"/>
    <col min="4102" max="4106" width="13.77734375" style="142" customWidth="1"/>
    <col min="4107" max="4352" width="8.88671875" style="142"/>
    <col min="4353" max="4357" width="15.77734375" style="142" customWidth="1"/>
    <col min="4358" max="4362" width="13.77734375" style="142" customWidth="1"/>
    <col min="4363" max="4608" width="8.88671875" style="142"/>
    <col min="4609" max="4613" width="15.77734375" style="142" customWidth="1"/>
    <col min="4614" max="4618" width="13.77734375" style="142" customWidth="1"/>
    <col min="4619" max="4864" width="8.88671875" style="142"/>
    <col min="4865" max="4869" width="15.77734375" style="142" customWidth="1"/>
    <col min="4870" max="4874" width="13.77734375" style="142" customWidth="1"/>
    <col min="4875" max="5120" width="8.88671875" style="142"/>
    <col min="5121" max="5125" width="15.77734375" style="142" customWidth="1"/>
    <col min="5126" max="5130" width="13.77734375" style="142" customWidth="1"/>
    <col min="5131" max="5376" width="8.88671875" style="142"/>
    <col min="5377" max="5381" width="15.77734375" style="142" customWidth="1"/>
    <col min="5382" max="5386" width="13.77734375" style="142" customWidth="1"/>
    <col min="5387" max="5632" width="8.88671875" style="142"/>
    <col min="5633" max="5637" width="15.77734375" style="142" customWidth="1"/>
    <col min="5638" max="5642" width="13.77734375" style="142" customWidth="1"/>
    <col min="5643" max="5888" width="8.88671875" style="142"/>
    <col min="5889" max="5893" width="15.77734375" style="142" customWidth="1"/>
    <col min="5894" max="5898" width="13.77734375" style="142" customWidth="1"/>
    <col min="5899" max="6144" width="8.88671875" style="142"/>
    <col min="6145" max="6149" width="15.77734375" style="142" customWidth="1"/>
    <col min="6150" max="6154" width="13.77734375" style="142" customWidth="1"/>
    <col min="6155" max="6400" width="8.88671875" style="142"/>
    <col min="6401" max="6405" width="15.77734375" style="142" customWidth="1"/>
    <col min="6406" max="6410" width="13.77734375" style="142" customWidth="1"/>
    <col min="6411" max="6656" width="8.88671875" style="142"/>
    <col min="6657" max="6661" width="15.77734375" style="142" customWidth="1"/>
    <col min="6662" max="6666" width="13.77734375" style="142" customWidth="1"/>
    <col min="6667" max="6912" width="8.88671875" style="142"/>
    <col min="6913" max="6917" width="15.77734375" style="142" customWidth="1"/>
    <col min="6918" max="6922" width="13.77734375" style="142" customWidth="1"/>
    <col min="6923" max="7168" width="8.88671875" style="142"/>
    <col min="7169" max="7173" width="15.77734375" style="142" customWidth="1"/>
    <col min="7174" max="7178" width="13.77734375" style="142" customWidth="1"/>
    <col min="7179" max="7424" width="8.88671875" style="142"/>
    <col min="7425" max="7429" width="15.77734375" style="142" customWidth="1"/>
    <col min="7430" max="7434" width="13.77734375" style="142" customWidth="1"/>
    <col min="7435" max="7680" width="8.88671875" style="142"/>
    <col min="7681" max="7685" width="15.77734375" style="142" customWidth="1"/>
    <col min="7686" max="7690" width="13.77734375" style="142" customWidth="1"/>
    <col min="7691" max="7936" width="8.88671875" style="142"/>
    <col min="7937" max="7941" width="15.77734375" style="142" customWidth="1"/>
    <col min="7942" max="7946" width="13.77734375" style="142" customWidth="1"/>
    <col min="7947" max="8192" width="8.88671875" style="142"/>
    <col min="8193" max="8197" width="15.77734375" style="142" customWidth="1"/>
    <col min="8198" max="8202" width="13.77734375" style="142" customWidth="1"/>
    <col min="8203" max="8448" width="8.88671875" style="142"/>
    <col min="8449" max="8453" width="15.77734375" style="142" customWidth="1"/>
    <col min="8454" max="8458" width="13.77734375" style="142" customWidth="1"/>
    <col min="8459" max="8704" width="8.88671875" style="142"/>
    <col min="8705" max="8709" width="15.77734375" style="142" customWidth="1"/>
    <col min="8710" max="8714" width="13.77734375" style="142" customWidth="1"/>
    <col min="8715" max="8960" width="8.88671875" style="142"/>
    <col min="8961" max="8965" width="15.77734375" style="142" customWidth="1"/>
    <col min="8966" max="8970" width="13.77734375" style="142" customWidth="1"/>
    <col min="8971" max="9216" width="8.88671875" style="142"/>
    <col min="9217" max="9221" width="15.77734375" style="142" customWidth="1"/>
    <col min="9222" max="9226" width="13.77734375" style="142" customWidth="1"/>
    <col min="9227" max="9472" width="8.88671875" style="142"/>
    <col min="9473" max="9477" width="15.77734375" style="142" customWidth="1"/>
    <col min="9478" max="9482" width="13.77734375" style="142" customWidth="1"/>
    <col min="9483" max="9728" width="8.88671875" style="142"/>
    <col min="9729" max="9733" width="15.77734375" style="142" customWidth="1"/>
    <col min="9734" max="9738" width="13.77734375" style="142" customWidth="1"/>
    <col min="9739" max="9984" width="8.88671875" style="142"/>
    <col min="9985" max="9989" width="15.77734375" style="142" customWidth="1"/>
    <col min="9990" max="9994" width="13.77734375" style="142" customWidth="1"/>
    <col min="9995" max="10240" width="8.88671875" style="142"/>
    <col min="10241" max="10245" width="15.77734375" style="142" customWidth="1"/>
    <col min="10246" max="10250" width="13.77734375" style="142" customWidth="1"/>
    <col min="10251" max="10496" width="8.88671875" style="142"/>
    <col min="10497" max="10501" width="15.77734375" style="142" customWidth="1"/>
    <col min="10502" max="10506" width="13.77734375" style="142" customWidth="1"/>
    <col min="10507" max="10752" width="8.88671875" style="142"/>
    <col min="10753" max="10757" width="15.77734375" style="142" customWidth="1"/>
    <col min="10758" max="10762" width="13.77734375" style="142" customWidth="1"/>
    <col min="10763" max="11008" width="8.88671875" style="142"/>
    <col min="11009" max="11013" width="15.77734375" style="142" customWidth="1"/>
    <col min="11014" max="11018" width="13.77734375" style="142" customWidth="1"/>
    <col min="11019" max="11264" width="8.88671875" style="142"/>
    <col min="11265" max="11269" width="15.77734375" style="142" customWidth="1"/>
    <col min="11270" max="11274" width="13.77734375" style="142" customWidth="1"/>
    <col min="11275" max="11520" width="8.88671875" style="142"/>
    <col min="11521" max="11525" width="15.77734375" style="142" customWidth="1"/>
    <col min="11526" max="11530" width="13.77734375" style="142" customWidth="1"/>
    <col min="11531" max="11776" width="8.88671875" style="142"/>
    <col min="11777" max="11781" width="15.77734375" style="142" customWidth="1"/>
    <col min="11782" max="11786" width="13.77734375" style="142" customWidth="1"/>
    <col min="11787" max="12032" width="8.88671875" style="142"/>
    <col min="12033" max="12037" width="15.77734375" style="142" customWidth="1"/>
    <col min="12038" max="12042" width="13.77734375" style="142" customWidth="1"/>
    <col min="12043" max="12288" width="8.88671875" style="142"/>
    <col min="12289" max="12293" width="15.77734375" style="142" customWidth="1"/>
    <col min="12294" max="12298" width="13.77734375" style="142" customWidth="1"/>
    <col min="12299" max="12544" width="8.88671875" style="142"/>
    <col min="12545" max="12549" width="15.77734375" style="142" customWidth="1"/>
    <col min="12550" max="12554" width="13.77734375" style="142" customWidth="1"/>
    <col min="12555" max="12800" width="8.88671875" style="142"/>
    <col min="12801" max="12805" width="15.77734375" style="142" customWidth="1"/>
    <col min="12806" max="12810" width="13.77734375" style="142" customWidth="1"/>
    <col min="12811" max="13056" width="8.88671875" style="142"/>
    <col min="13057" max="13061" width="15.77734375" style="142" customWidth="1"/>
    <col min="13062" max="13066" width="13.77734375" style="142" customWidth="1"/>
    <col min="13067" max="13312" width="8.88671875" style="142"/>
    <col min="13313" max="13317" width="15.77734375" style="142" customWidth="1"/>
    <col min="13318" max="13322" width="13.77734375" style="142" customWidth="1"/>
    <col min="13323" max="13568" width="8.88671875" style="142"/>
    <col min="13569" max="13573" width="15.77734375" style="142" customWidth="1"/>
    <col min="13574" max="13578" width="13.77734375" style="142" customWidth="1"/>
    <col min="13579" max="13824" width="8.88671875" style="142"/>
    <col min="13825" max="13829" width="15.77734375" style="142" customWidth="1"/>
    <col min="13830" max="13834" width="13.77734375" style="142" customWidth="1"/>
    <col min="13835" max="14080" width="8.88671875" style="142"/>
    <col min="14081" max="14085" width="15.77734375" style="142" customWidth="1"/>
    <col min="14086" max="14090" width="13.77734375" style="142" customWidth="1"/>
    <col min="14091" max="14336" width="8.88671875" style="142"/>
    <col min="14337" max="14341" width="15.77734375" style="142" customWidth="1"/>
    <col min="14342" max="14346" width="13.77734375" style="142" customWidth="1"/>
    <col min="14347" max="14592" width="8.88671875" style="142"/>
    <col min="14593" max="14597" width="15.77734375" style="142" customWidth="1"/>
    <col min="14598" max="14602" width="13.77734375" style="142" customWidth="1"/>
    <col min="14603" max="14848" width="8.88671875" style="142"/>
    <col min="14849" max="14853" width="15.77734375" style="142" customWidth="1"/>
    <col min="14854" max="14858" width="13.77734375" style="142" customWidth="1"/>
    <col min="14859" max="15104" width="8.88671875" style="142"/>
    <col min="15105" max="15109" width="15.77734375" style="142" customWidth="1"/>
    <col min="15110" max="15114" width="13.77734375" style="142" customWidth="1"/>
    <col min="15115" max="15360" width="8.88671875" style="142"/>
    <col min="15361" max="15365" width="15.77734375" style="142" customWidth="1"/>
    <col min="15366" max="15370" width="13.77734375" style="142" customWidth="1"/>
    <col min="15371" max="15616" width="8.88671875" style="142"/>
    <col min="15617" max="15621" width="15.77734375" style="142" customWidth="1"/>
    <col min="15622" max="15626" width="13.77734375" style="142" customWidth="1"/>
    <col min="15627" max="15872" width="8.88671875" style="142"/>
    <col min="15873" max="15877" width="15.77734375" style="142" customWidth="1"/>
    <col min="15878" max="15882" width="13.77734375" style="142" customWidth="1"/>
    <col min="15883" max="16128" width="8.88671875" style="142"/>
    <col min="16129" max="16133" width="15.77734375" style="142" customWidth="1"/>
    <col min="16134" max="16138" width="13.77734375" style="142" customWidth="1"/>
    <col min="16139" max="16384" width="8.88671875" style="142"/>
  </cols>
  <sheetData>
    <row r="1" spans="1:10" ht="39" customHeight="1" x14ac:dyDescent="0.15">
      <c r="A1" s="336" t="s">
        <v>265</v>
      </c>
      <c r="B1" s="336"/>
      <c r="C1" s="336"/>
      <c r="D1" s="336"/>
      <c r="E1" s="336"/>
      <c r="F1" s="141"/>
      <c r="G1" s="141"/>
      <c r="H1" s="141"/>
      <c r="I1" s="141"/>
      <c r="J1" s="141"/>
    </row>
    <row r="2" spans="1:10" ht="6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15">
      <c r="A3" s="143"/>
      <c r="B3" s="143"/>
      <c r="C3" s="337"/>
      <c r="D3" s="338" t="s">
        <v>266</v>
      </c>
      <c r="E3" s="339"/>
      <c r="F3" s="144"/>
      <c r="G3" s="144"/>
      <c r="H3" s="144"/>
      <c r="I3" s="144"/>
      <c r="J3" s="144"/>
    </row>
    <row r="4" spans="1:10" ht="21.95" customHeight="1" x14ac:dyDescent="0.15">
      <c r="A4" s="223" t="s">
        <v>267</v>
      </c>
      <c r="B4" s="224"/>
      <c r="C4" s="224"/>
      <c r="D4" s="224"/>
      <c r="E4" s="225"/>
    </row>
    <row r="5" spans="1:10" ht="21.95" customHeight="1" thickBot="1" x14ac:dyDescent="0.2">
      <c r="A5" s="367" t="s">
        <v>1</v>
      </c>
      <c r="B5" s="368" t="s">
        <v>268</v>
      </c>
      <c r="C5" s="343" t="s">
        <v>269</v>
      </c>
      <c r="D5" s="345" t="s">
        <v>221</v>
      </c>
      <c r="E5" s="369" t="s">
        <v>133</v>
      </c>
    </row>
    <row r="6" spans="1:10" s="150" customFormat="1" ht="21.95" customHeight="1" thickTop="1" x14ac:dyDescent="0.15">
      <c r="A6" s="146" t="s">
        <v>270</v>
      </c>
      <c r="B6" s="147"/>
      <c r="C6" s="347">
        <f>SUM(C7:C11)</f>
        <v>398715000</v>
      </c>
      <c r="D6" s="347">
        <f>SUM(D7:D11)</f>
        <v>396955780</v>
      </c>
      <c r="E6" s="348">
        <f>D6-C6</f>
        <v>-1759220</v>
      </c>
    </row>
    <row r="7" spans="1:10" ht="21.95" customHeight="1" x14ac:dyDescent="0.15">
      <c r="A7" s="151" t="s">
        <v>136</v>
      </c>
      <c r="B7" s="152" t="s">
        <v>136</v>
      </c>
      <c r="C7" s="153">
        <v>27181080</v>
      </c>
      <c r="D7" s="153">
        <v>26803910</v>
      </c>
      <c r="E7" s="154">
        <f t="shared" ref="E7:E11" si="0">D7-C7</f>
        <v>-377170</v>
      </c>
    </row>
    <row r="8" spans="1:10" ht="21.95" customHeight="1" x14ac:dyDescent="0.15">
      <c r="A8" s="151" t="s">
        <v>143</v>
      </c>
      <c r="B8" s="152" t="s">
        <v>143</v>
      </c>
      <c r="C8" s="153">
        <v>22377160</v>
      </c>
      <c r="D8" s="153">
        <v>22377160</v>
      </c>
      <c r="E8" s="154">
        <f t="shared" si="0"/>
        <v>0</v>
      </c>
    </row>
    <row r="9" spans="1:10" ht="21.95" customHeight="1" x14ac:dyDescent="0.15">
      <c r="A9" s="151" t="s">
        <v>138</v>
      </c>
      <c r="B9" s="152" t="s">
        <v>138</v>
      </c>
      <c r="C9" s="153">
        <v>319234080</v>
      </c>
      <c r="D9" s="153">
        <v>293490440</v>
      </c>
      <c r="E9" s="154">
        <f t="shared" si="0"/>
        <v>-25743640</v>
      </c>
    </row>
    <row r="10" spans="1:10" ht="21.95" customHeight="1" x14ac:dyDescent="0.15">
      <c r="A10" s="151" t="s">
        <v>122</v>
      </c>
      <c r="B10" s="152" t="s">
        <v>122</v>
      </c>
      <c r="C10" s="153">
        <v>20261277</v>
      </c>
      <c r="D10" s="153">
        <v>46723277</v>
      </c>
      <c r="E10" s="154">
        <f t="shared" si="0"/>
        <v>26462000</v>
      </c>
    </row>
    <row r="11" spans="1:10" ht="21.95" customHeight="1" x14ac:dyDescent="0.15">
      <c r="A11" s="155" t="s">
        <v>146</v>
      </c>
      <c r="B11" s="156" t="s">
        <v>146</v>
      </c>
      <c r="C11" s="157">
        <v>9661403</v>
      </c>
      <c r="D11" s="157">
        <v>7560993</v>
      </c>
      <c r="E11" s="158">
        <f t="shared" si="0"/>
        <v>-2100410</v>
      </c>
    </row>
    <row r="12" spans="1:10" ht="21.95" customHeight="1" x14ac:dyDescent="0.15">
      <c r="A12" s="159"/>
      <c r="B12" s="159"/>
      <c r="C12" s="160"/>
      <c r="D12" s="161"/>
      <c r="E12" s="162"/>
    </row>
    <row r="13" spans="1:10" ht="21.95" customHeight="1" x14ac:dyDescent="0.15">
      <c r="A13" s="163"/>
      <c r="B13" s="163"/>
      <c r="C13" s="163"/>
      <c r="D13" s="163"/>
      <c r="E13" s="164"/>
    </row>
    <row r="14" spans="1:10" s="145" customFormat="1" ht="21.95" customHeight="1" x14ac:dyDescent="0.15">
      <c r="A14" s="223" t="s">
        <v>90</v>
      </c>
      <c r="B14" s="224"/>
      <c r="C14" s="224"/>
      <c r="D14" s="224"/>
      <c r="E14" s="225"/>
    </row>
    <row r="15" spans="1:10" s="145" customFormat="1" ht="21.95" customHeight="1" thickBot="1" x14ac:dyDescent="0.2">
      <c r="A15" s="367" t="s">
        <v>1</v>
      </c>
      <c r="B15" s="368" t="s">
        <v>2</v>
      </c>
      <c r="C15" s="343" t="s">
        <v>207</v>
      </c>
      <c r="D15" s="345" t="s">
        <v>221</v>
      </c>
      <c r="E15" s="369" t="s">
        <v>133</v>
      </c>
    </row>
    <row r="16" spans="1:10" s="145" customFormat="1" ht="21.95" customHeight="1" thickTop="1" x14ac:dyDescent="0.15">
      <c r="A16" s="146" t="s">
        <v>91</v>
      </c>
      <c r="B16" s="165"/>
      <c r="C16" s="166">
        <f>SUM(C17:C30)</f>
        <v>398715000</v>
      </c>
      <c r="D16" s="166">
        <f>SUM(D17:D30)</f>
        <v>396955780</v>
      </c>
      <c r="E16" s="167">
        <f>D16-C16</f>
        <v>-1759220</v>
      </c>
    </row>
    <row r="17" spans="1:7" s="145" customFormat="1" ht="21.95" customHeight="1" x14ac:dyDescent="0.15">
      <c r="A17" s="352" t="s">
        <v>224</v>
      </c>
      <c r="B17" s="169" t="s">
        <v>271</v>
      </c>
      <c r="C17" s="170">
        <v>297663070</v>
      </c>
      <c r="D17" s="170">
        <v>288388870</v>
      </c>
      <c r="E17" s="171">
        <f t="shared" ref="E17:E30" si="1">D17-C17</f>
        <v>-9274200</v>
      </c>
    </row>
    <row r="18" spans="1:7" s="145" customFormat="1" ht="21.95" customHeight="1" x14ac:dyDescent="0.15">
      <c r="A18" s="353"/>
      <c r="B18" s="354" t="s">
        <v>225</v>
      </c>
      <c r="C18" s="170">
        <v>2800000</v>
      </c>
      <c r="D18" s="170">
        <v>976590</v>
      </c>
      <c r="E18" s="171">
        <f t="shared" si="1"/>
        <v>-1823410</v>
      </c>
      <c r="F18" s="173"/>
      <c r="G18" s="173"/>
    </row>
    <row r="19" spans="1:7" s="145" customFormat="1" ht="21.95" customHeight="1" x14ac:dyDescent="0.15">
      <c r="A19" s="355"/>
      <c r="B19" s="356" t="s">
        <v>272</v>
      </c>
      <c r="C19" s="170">
        <v>17740000</v>
      </c>
      <c r="D19" s="170">
        <v>11876994</v>
      </c>
      <c r="E19" s="171">
        <f t="shared" si="1"/>
        <v>-5863006</v>
      </c>
    </row>
    <row r="20" spans="1:7" s="145" customFormat="1" ht="21.95" customHeight="1" x14ac:dyDescent="0.15">
      <c r="A20" s="172" t="s">
        <v>158</v>
      </c>
      <c r="B20" s="357" t="s">
        <v>195</v>
      </c>
      <c r="C20" s="170">
        <v>4000000</v>
      </c>
      <c r="D20" s="170">
        <v>740390</v>
      </c>
      <c r="E20" s="171">
        <f t="shared" si="1"/>
        <v>-3259610</v>
      </c>
    </row>
    <row r="21" spans="1:7" s="145" customFormat="1" ht="21.95" customHeight="1" x14ac:dyDescent="0.15">
      <c r="A21" s="352" t="s">
        <v>273</v>
      </c>
      <c r="B21" s="169" t="s">
        <v>274</v>
      </c>
      <c r="C21" s="359">
        <f>'[3]총괄표 (2)'!$P$90</f>
        <v>6100000</v>
      </c>
      <c r="D21" s="359">
        <f>'[3]총괄표 (2)'!$P$91</f>
        <v>945880</v>
      </c>
      <c r="E21" s="171">
        <f t="shared" si="1"/>
        <v>-5154120</v>
      </c>
    </row>
    <row r="22" spans="1:7" s="145" customFormat="1" ht="21.95" customHeight="1" x14ac:dyDescent="0.15">
      <c r="A22" s="353"/>
      <c r="B22" s="169" t="s">
        <v>275</v>
      </c>
      <c r="C22" s="359">
        <f>'[3]총괄표 (2)'!$P$114</f>
        <v>5342000</v>
      </c>
      <c r="D22" s="359">
        <f>'[3]총괄표 (2)'!$P$115</f>
        <v>3355650</v>
      </c>
      <c r="E22" s="360">
        <f t="shared" si="1"/>
        <v>-1986350</v>
      </c>
    </row>
    <row r="23" spans="1:7" s="145" customFormat="1" ht="21.95" customHeight="1" x14ac:dyDescent="0.15">
      <c r="A23" s="355"/>
      <c r="B23" s="169" t="s">
        <v>276</v>
      </c>
      <c r="C23" s="359">
        <f>'[3]총괄표 (2)'!$P$126</f>
        <v>11660000</v>
      </c>
      <c r="D23" s="359">
        <f>'[3]총괄표 (2)'!$P$127</f>
        <v>7660430</v>
      </c>
      <c r="E23" s="360">
        <f t="shared" si="1"/>
        <v>-3999570</v>
      </c>
    </row>
    <row r="24" spans="1:7" s="145" customFormat="1" ht="21.95" customHeight="1" x14ac:dyDescent="0.15">
      <c r="A24" s="361" t="s">
        <v>197</v>
      </c>
      <c r="B24" s="169" t="s">
        <v>198</v>
      </c>
      <c r="C24" s="359">
        <f>'[3]총괄표 (2)'!$P$135</f>
        <v>20532000</v>
      </c>
      <c r="D24" s="359">
        <f>'[3]총괄표 (2)'!$P$136</f>
        <v>19092000</v>
      </c>
      <c r="E24" s="360">
        <f t="shared" si="1"/>
        <v>-1440000</v>
      </c>
    </row>
    <row r="25" spans="1:7" s="145" customFormat="1" ht="21.95" customHeight="1" x14ac:dyDescent="0.15">
      <c r="A25" s="172" t="s">
        <v>277</v>
      </c>
      <c r="B25" s="354" t="s">
        <v>277</v>
      </c>
      <c r="C25" s="170">
        <f>'[3]총괄표 (2)'!$P$141</f>
        <v>22377160</v>
      </c>
      <c r="D25" s="170">
        <f>'[3]총괄표 (2)'!$P$142</f>
        <v>22377160</v>
      </c>
      <c r="E25" s="171">
        <f t="shared" si="1"/>
        <v>0</v>
      </c>
    </row>
    <row r="26" spans="1:7" s="145" customFormat="1" ht="21.95" customHeight="1" x14ac:dyDescent="0.15">
      <c r="A26" s="172" t="s">
        <v>200</v>
      </c>
      <c r="B26" s="354" t="s">
        <v>200</v>
      </c>
      <c r="C26" s="170">
        <f>'[3]총괄표 (2)'!$P$144</f>
        <v>300000</v>
      </c>
      <c r="D26" s="170">
        <f>'[3]총괄표 (2)'!$P$145</f>
        <v>0</v>
      </c>
      <c r="E26" s="171">
        <f t="shared" si="1"/>
        <v>-300000</v>
      </c>
    </row>
    <row r="27" spans="1:7" s="145" customFormat="1" ht="21.95" customHeight="1" x14ac:dyDescent="0.15">
      <c r="A27" s="172" t="s">
        <v>278</v>
      </c>
      <c r="B27" s="354" t="s">
        <v>279</v>
      </c>
      <c r="C27" s="170">
        <f>'[3]총괄표 (2)'!$P$150</f>
        <v>200770</v>
      </c>
      <c r="D27" s="170">
        <f>'[3]총괄표 (2)'!$P$151</f>
        <v>0</v>
      </c>
      <c r="E27" s="171">
        <f t="shared" si="1"/>
        <v>-200770</v>
      </c>
    </row>
    <row r="28" spans="1:7" s="145" customFormat="1" ht="21.95" customHeight="1" x14ac:dyDescent="0.15">
      <c r="A28" s="172" t="s">
        <v>280</v>
      </c>
      <c r="B28" s="354" t="s">
        <v>281</v>
      </c>
      <c r="C28" s="170">
        <f>'[3]총괄표 (2)'!$P$156</f>
        <v>5000000</v>
      </c>
      <c r="D28" s="170">
        <f>'[3]총괄표 (2)'!$P$157</f>
        <v>5000000</v>
      </c>
      <c r="E28" s="171">
        <f t="shared" si="1"/>
        <v>0</v>
      </c>
    </row>
    <row r="29" spans="1:7" s="145" customFormat="1" ht="21.95" customHeight="1" x14ac:dyDescent="0.15">
      <c r="A29" s="168" t="s">
        <v>282</v>
      </c>
      <c r="B29" s="372" t="s">
        <v>283</v>
      </c>
      <c r="C29" s="359">
        <f>'[3]총괄표 (2)'!$P$162</f>
        <v>5000000</v>
      </c>
      <c r="D29" s="359">
        <f>'[3]총괄표 (2)'!$P$163</f>
        <v>5000000</v>
      </c>
      <c r="E29" s="360">
        <f t="shared" si="1"/>
        <v>0</v>
      </c>
    </row>
    <row r="30" spans="1:7" s="145" customFormat="1" ht="21.95" customHeight="1" x14ac:dyDescent="0.15">
      <c r="A30" s="174" t="s">
        <v>284</v>
      </c>
      <c r="B30" s="175" t="s">
        <v>285</v>
      </c>
      <c r="C30" s="176">
        <v>0</v>
      </c>
      <c r="D30" s="176">
        <v>31541816</v>
      </c>
      <c r="E30" s="177">
        <f t="shared" si="1"/>
        <v>31541816</v>
      </c>
    </row>
    <row r="31" spans="1:7" s="145" customFormat="1" ht="21.95" customHeight="1" x14ac:dyDescent="0.15">
      <c r="A31" s="159"/>
      <c r="B31" s="159"/>
      <c r="C31" s="178"/>
      <c r="D31" s="178"/>
      <c r="E31" s="179"/>
    </row>
    <row r="32" spans="1:7" s="145" customFormat="1" ht="21.95" customHeight="1" x14ac:dyDescent="0.15">
      <c r="A32" s="159"/>
      <c r="B32" s="159"/>
      <c r="C32" s="178"/>
      <c r="D32" s="178"/>
      <c r="E32" s="179"/>
    </row>
    <row r="33" spans="1:5" s="145" customFormat="1" ht="21.95" customHeight="1" x14ac:dyDescent="0.15">
      <c r="A33" s="159"/>
      <c r="B33" s="159"/>
      <c r="C33" s="180"/>
      <c r="D33" s="161"/>
      <c r="E33" s="181"/>
    </row>
    <row r="34" spans="1:5" s="145" customFormat="1" ht="21.95" customHeight="1" x14ac:dyDescent="0.15">
      <c r="B34" s="182"/>
      <c r="C34" s="182"/>
      <c r="D34" s="182"/>
    </row>
    <row r="35" spans="1:5" s="145" customFormat="1" ht="12" x14ac:dyDescent="0.15">
      <c r="B35" s="183"/>
      <c r="C35" s="183"/>
      <c r="D35" s="184"/>
    </row>
    <row r="36" spans="1:5" s="145" customFormat="1" ht="24.75" customHeight="1" x14ac:dyDescent="0.15"/>
  </sheetData>
  <mergeCells count="6">
    <mergeCell ref="A1:E1"/>
    <mergeCell ref="D3:E3"/>
    <mergeCell ref="A4:E4"/>
    <mergeCell ref="A14:E14"/>
    <mergeCell ref="A17:A19"/>
    <mergeCell ref="A21:A23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3" sqref="G13"/>
    </sheetView>
  </sheetViews>
  <sheetFormatPr defaultRowHeight="13.5" x14ac:dyDescent="0.15"/>
  <cols>
    <col min="1" max="1" width="14.21875" style="145" customWidth="1"/>
    <col min="2" max="2" width="14.6640625" style="145" customWidth="1"/>
    <col min="3" max="4" width="15.77734375" style="145" customWidth="1"/>
    <col min="5" max="5" width="14.33203125" style="145" customWidth="1"/>
    <col min="6" max="10" width="13.77734375" style="145" customWidth="1"/>
    <col min="11" max="256" width="8.88671875" style="142"/>
    <col min="257" max="261" width="15.77734375" style="142" customWidth="1"/>
    <col min="262" max="266" width="13.77734375" style="142" customWidth="1"/>
    <col min="267" max="512" width="8.88671875" style="142"/>
    <col min="513" max="517" width="15.77734375" style="142" customWidth="1"/>
    <col min="518" max="522" width="13.77734375" style="142" customWidth="1"/>
    <col min="523" max="768" width="8.88671875" style="142"/>
    <col min="769" max="773" width="15.77734375" style="142" customWidth="1"/>
    <col min="774" max="778" width="13.77734375" style="142" customWidth="1"/>
    <col min="779" max="1024" width="8.88671875" style="142"/>
    <col min="1025" max="1029" width="15.77734375" style="142" customWidth="1"/>
    <col min="1030" max="1034" width="13.77734375" style="142" customWidth="1"/>
    <col min="1035" max="1280" width="8.88671875" style="142"/>
    <col min="1281" max="1285" width="15.77734375" style="142" customWidth="1"/>
    <col min="1286" max="1290" width="13.77734375" style="142" customWidth="1"/>
    <col min="1291" max="1536" width="8.88671875" style="142"/>
    <col min="1537" max="1541" width="15.77734375" style="142" customWidth="1"/>
    <col min="1542" max="1546" width="13.77734375" style="142" customWidth="1"/>
    <col min="1547" max="1792" width="8.88671875" style="142"/>
    <col min="1793" max="1797" width="15.77734375" style="142" customWidth="1"/>
    <col min="1798" max="1802" width="13.77734375" style="142" customWidth="1"/>
    <col min="1803" max="2048" width="8.88671875" style="142"/>
    <col min="2049" max="2053" width="15.77734375" style="142" customWidth="1"/>
    <col min="2054" max="2058" width="13.77734375" style="142" customWidth="1"/>
    <col min="2059" max="2304" width="8.88671875" style="142"/>
    <col min="2305" max="2309" width="15.77734375" style="142" customWidth="1"/>
    <col min="2310" max="2314" width="13.77734375" style="142" customWidth="1"/>
    <col min="2315" max="2560" width="8.88671875" style="142"/>
    <col min="2561" max="2565" width="15.77734375" style="142" customWidth="1"/>
    <col min="2566" max="2570" width="13.77734375" style="142" customWidth="1"/>
    <col min="2571" max="2816" width="8.88671875" style="142"/>
    <col min="2817" max="2821" width="15.77734375" style="142" customWidth="1"/>
    <col min="2822" max="2826" width="13.77734375" style="142" customWidth="1"/>
    <col min="2827" max="3072" width="8.88671875" style="142"/>
    <col min="3073" max="3077" width="15.77734375" style="142" customWidth="1"/>
    <col min="3078" max="3082" width="13.77734375" style="142" customWidth="1"/>
    <col min="3083" max="3328" width="8.88671875" style="142"/>
    <col min="3329" max="3333" width="15.77734375" style="142" customWidth="1"/>
    <col min="3334" max="3338" width="13.77734375" style="142" customWidth="1"/>
    <col min="3339" max="3584" width="8.88671875" style="142"/>
    <col min="3585" max="3589" width="15.77734375" style="142" customWidth="1"/>
    <col min="3590" max="3594" width="13.77734375" style="142" customWidth="1"/>
    <col min="3595" max="3840" width="8.88671875" style="142"/>
    <col min="3841" max="3845" width="15.77734375" style="142" customWidth="1"/>
    <col min="3846" max="3850" width="13.77734375" style="142" customWidth="1"/>
    <col min="3851" max="4096" width="8.88671875" style="142"/>
    <col min="4097" max="4101" width="15.77734375" style="142" customWidth="1"/>
    <col min="4102" max="4106" width="13.77734375" style="142" customWidth="1"/>
    <col min="4107" max="4352" width="8.88671875" style="142"/>
    <col min="4353" max="4357" width="15.77734375" style="142" customWidth="1"/>
    <col min="4358" max="4362" width="13.77734375" style="142" customWidth="1"/>
    <col min="4363" max="4608" width="8.88671875" style="142"/>
    <col min="4609" max="4613" width="15.77734375" style="142" customWidth="1"/>
    <col min="4614" max="4618" width="13.77734375" style="142" customWidth="1"/>
    <col min="4619" max="4864" width="8.88671875" style="142"/>
    <col min="4865" max="4869" width="15.77734375" style="142" customWidth="1"/>
    <col min="4870" max="4874" width="13.77734375" style="142" customWidth="1"/>
    <col min="4875" max="5120" width="8.88671875" style="142"/>
    <col min="5121" max="5125" width="15.77734375" style="142" customWidth="1"/>
    <col min="5126" max="5130" width="13.77734375" style="142" customWidth="1"/>
    <col min="5131" max="5376" width="8.88671875" style="142"/>
    <col min="5377" max="5381" width="15.77734375" style="142" customWidth="1"/>
    <col min="5382" max="5386" width="13.77734375" style="142" customWidth="1"/>
    <col min="5387" max="5632" width="8.88671875" style="142"/>
    <col min="5633" max="5637" width="15.77734375" style="142" customWidth="1"/>
    <col min="5638" max="5642" width="13.77734375" style="142" customWidth="1"/>
    <col min="5643" max="5888" width="8.88671875" style="142"/>
    <col min="5889" max="5893" width="15.77734375" style="142" customWidth="1"/>
    <col min="5894" max="5898" width="13.77734375" style="142" customWidth="1"/>
    <col min="5899" max="6144" width="8.88671875" style="142"/>
    <col min="6145" max="6149" width="15.77734375" style="142" customWidth="1"/>
    <col min="6150" max="6154" width="13.77734375" style="142" customWidth="1"/>
    <col min="6155" max="6400" width="8.88671875" style="142"/>
    <col min="6401" max="6405" width="15.77734375" style="142" customWidth="1"/>
    <col min="6406" max="6410" width="13.77734375" style="142" customWidth="1"/>
    <col min="6411" max="6656" width="8.88671875" style="142"/>
    <col min="6657" max="6661" width="15.77734375" style="142" customWidth="1"/>
    <col min="6662" max="6666" width="13.77734375" style="142" customWidth="1"/>
    <col min="6667" max="6912" width="8.88671875" style="142"/>
    <col min="6913" max="6917" width="15.77734375" style="142" customWidth="1"/>
    <col min="6918" max="6922" width="13.77734375" style="142" customWidth="1"/>
    <col min="6923" max="7168" width="8.88671875" style="142"/>
    <col min="7169" max="7173" width="15.77734375" style="142" customWidth="1"/>
    <col min="7174" max="7178" width="13.77734375" style="142" customWidth="1"/>
    <col min="7179" max="7424" width="8.88671875" style="142"/>
    <col min="7425" max="7429" width="15.77734375" style="142" customWidth="1"/>
    <col min="7430" max="7434" width="13.77734375" style="142" customWidth="1"/>
    <col min="7435" max="7680" width="8.88671875" style="142"/>
    <col min="7681" max="7685" width="15.77734375" style="142" customWidth="1"/>
    <col min="7686" max="7690" width="13.77734375" style="142" customWidth="1"/>
    <col min="7691" max="7936" width="8.88671875" style="142"/>
    <col min="7937" max="7941" width="15.77734375" style="142" customWidth="1"/>
    <col min="7942" max="7946" width="13.77734375" style="142" customWidth="1"/>
    <col min="7947" max="8192" width="8.88671875" style="142"/>
    <col min="8193" max="8197" width="15.77734375" style="142" customWidth="1"/>
    <col min="8198" max="8202" width="13.77734375" style="142" customWidth="1"/>
    <col min="8203" max="8448" width="8.88671875" style="142"/>
    <col min="8449" max="8453" width="15.77734375" style="142" customWidth="1"/>
    <col min="8454" max="8458" width="13.77734375" style="142" customWidth="1"/>
    <col min="8459" max="8704" width="8.88671875" style="142"/>
    <col min="8705" max="8709" width="15.77734375" style="142" customWidth="1"/>
    <col min="8710" max="8714" width="13.77734375" style="142" customWidth="1"/>
    <col min="8715" max="8960" width="8.88671875" style="142"/>
    <col min="8961" max="8965" width="15.77734375" style="142" customWidth="1"/>
    <col min="8966" max="8970" width="13.77734375" style="142" customWidth="1"/>
    <col min="8971" max="9216" width="8.88671875" style="142"/>
    <col min="9217" max="9221" width="15.77734375" style="142" customWidth="1"/>
    <col min="9222" max="9226" width="13.77734375" style="142" customWidth="1"/>
    <col min="9227" max="9472" width="8.88671875" style="142"/>
    <col min="9473" max="9477" width="15.77734375" style="142" customWidth="1"/>
    <col min="9478" max="9482" width="13.77734375" style="142" customWidth="1"/>
    <col min="9483" max="9728" width="8.88671875" style="142"/>
    <col min="9729" max="9733" width="15.77734375" style="142" customWidth="1"/>
    <col min="9734" max="9738" width="13.77734375" style="142" customWidth="1"/>
    <col min="9739" max="9984" width="8.88671875" style="142"/>
    <col min="9985" max="9989" width="15.77734375" style="142" customWidth="1"/>
    <col min="9990" max="9994" width="13.77734375" style="142" customWidth="1"/>
    <col min="9995" max="10240" width="8.88671875" style="142"/>
    <col min="10241" max="10245" width="15.77734375" style="142" customWidth="1"/>
    <col min="10246" max="10250" width="13.77734375" style="142" customWidth="1"/>
    <col min="10251" max="10496" width="8.88671875" style="142"/>
    <col min="10497" max="10501" width="15.77734375" style="142" customWidth="1"/>
    <col min="10502" max="10506" width="13.77734375" style="142" customWidth="1"/>
    <col min="10507" max="10752" width="8.88671875" style="142"/>
    <col min="10753" max="10757" width="15.77734375" style="142" customWidth="1"/>
    <col min="10758" max="10762" width="13.77734375" style="142" customWidth="1"/>
    <col min="10763" max="11008" width="8.88671875" style="142"/>
    <col min="11009" max="11013" width="15.77734375" style="142" customWidth="1"/>
    <col min="11014" max="11018" width="13.77734375" style="142" customWidth="1"/>
    <col min="11019" max="11264" width="8.88671875" style="142"/>
    <col min="11265" max="11269" width="15.77734375" style="142" customWidth="1"/>
    <col min="11270" max="11274" width="13.77734375" style="142" customWidth="1"/>
    <col min="11275" max="11520" width="8.88671875" style="142"/>
    <col min="11521" max="11525" width="15.77734375" style="142" customWidth="1"/>
    <col min="11526" max="11530" width="13.77734375" style="142" customWidth="1"/>
    <col min="11531" max="11776" width="8.88671875" style="142"/>
    <col min="11777" max="11781" width="15.77734375" style="142" customWidth="1"/>
    <col min="11782" max="11786" width="13.77734375" style="142" customWidth="1"/>
    <col min="11787" max="12032" width="8.88671875" style="142"/>
    <col min="12033" max="12037" width="15.77734375" style="142" customWidth="1"/>
    <col min="12038" max="12042" width="13.77734375" style="142" customWidth="1"/>
    <col min="12043" max="12288" width="8.88671875" style="142"/>
    <col min="12289" max="12293" width="15.77734375" style="142" customWidth="1"/>
    <col min="12294" max="12298" width="13.77734375" style="142" customWidth="1"/>
    <col min="12299" max="12544" width="8.88671875" style="142"/>
    <col min="12545" max="12549" width="15.77734375" style="142" customWidth="1"/>
    <col min="12550" max="12554" width="13.77734375" style="142" customWidth="1"/>
    <col min="12555" max="12800" width="8.88671875" style="142"/>
    <col min="12801" max="12805" width="15.77734375" style="142" customWidth="1"/>
    <col min="12806" max="12810" width="13.77734375" style="142" customWidth="1"/>
    <col min="12811" max="13056" width="8.88671875" style="142"/>
    <col min="13057" max="13061" width="15.77734375" style="142" customWidth="1"/>
    <col min="13062" max="13066" width="13.77734375" style="142" customWidth="1"/>
    <col min="13067" max="13312" width="8.88671875" style="142"/>
    <col min="13313" max="13317" width="15.77734375" style="142" customWidth="1"/>
    <col min="13318" max="13322" width="13.77734375" style="142" customWidth="1"/>
    <col min="13323" max="13568" width="8.88671875" style="142"/>
    <col min="13569" max="13573" width="15.77734375" style="142" customWidth="1"/>
    <col min="13574" max="13578" width="13.77734375" style="142" customWidth="1"/>
    <col min="13579" max="13824" width="8.88671875" style="142"/>
    <col min="13825" max="13829" width="15.77734375" style="142" customWidth="1"/>
    <col min="13830" max="13834" width="13.77734375" style="142" customWidth="1"/>
    <col min="13835" max="14080" width="8.88671875" style="142"/>
    <col min="14081" max="14085" width="15.77734375" style="142" customWidth="1"/>
    <col min="14086" max="14090" width="13.77734375" style="142" customWidth="1"/>
    <col min="14091" max="14336" width="8.88671875" style="142"/>
    <col min="14337" max="14341" width="15.77734375" style="142" customWidth="1"/>
    <col min="14342" max="14346" width="13.77734375" style="142" customWidth="1"/>
    <col min="14347" max="14592" width="8.88671875" style="142"/>
    <col min="14593" max="14597" width="15.77734375" style="142" customWidth="1"/>
    <col min="14598" max="14602" width="13.77734375" style="142" customWidth="1"/>
    <col min="14603" max="14848" width="8.88671875" style="142"/>
    <col min="14849" max="14853" width="15.77734375" style="142" customWidth="1"/>
    <col min="14854" max="14858" width="13.77734375" style="142" customWidth="1"/>
    <col min="14859" max="15104" width="8.88671875" style="142"/>
    <col min="15105" max="15109" width="15.77734375" style="142" customWidth="1"/>
    <col min="15110" max="15114" width="13.77734375" style="142" customWidth="1"/>
    <col min="15115" max="15360" width="8.88671875" style="142"/>
    <col min="15361" max="15365" width="15.77734375" style="142" customWidth="1"/>
    <col min="15366" max="15370" width="13.77734375" style="142" customWidth="1"/>
    <col min="15371" max="15616" width="8.88671875" style="142"/>
    <col min="15617" max="15621" width="15.77734375" style="142" customWidth="1"/>
    <col min="15622" max="15626" width="13.77734375" style="142" customWidth="1"/>
    <col min="15627" max="15872" width="8.88671875" style="142"/>
    <col min="15873" max="15877" width="15.77734375" style="142" customWidth="1"/>
    <col min="15878" max="15882" width="13.77734375" style="142" customWidth="1"/>
    <col min="15883" max="16128" width="8.88671875" style="142"/>
    <col min="16129" max="16133" width="15.77734375" style="142" customWidth="1"/>
    <col min="16134" max="16138" width="13.77734375" style="142" customWidth="1"/>
    <col min="16139" max="16384" width="8.88671875" style="142"/>
  </cols>
  <sheetData>
    <row r="1" spans="1:10" ht="39" customHeight="1" x14ac:dyDescent="0.15">
      <c r="A1" s="336" t="s">
        <v>286</v>
      </c>
      <c r="B1" s="336"/>
      <c r="C1" s="336"/>
      <c r="D1" s="336"/>
      <c r="E1" s="336"/>
      <c r="F1" s="141"/>
      <c r="G1" s="141"/>
      <c r="H1" s="141"/>
      <c r="I1" s="141"/>
      <c r="J1" s="141"/>
    </row>
    <row r="2" spans="1:10" ht="6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15">
      <c r="A3" s="143"/>
      <c r="B3" s="143"/>
      <c r="C3" s="337"/>
      <c r="D3" s="338" t="s">
        <v>287</v>
      </c>
      <c r="E3" s="338"/>
      <c r="F3" s="144"/>
      <c r="G3" s="144"/>
      <c r="H3" s="144"/>
      <c r="I3" s="144"/>
      <c r="J3" s="144"/>
    </row>
    <row r="4" spans="1:10" ht="21.95" customHeight="1" x14ac:dyDescent="0.15">
      <c r="A4" s="223" t="s">
        <v>288</v>
      </c>
      <c r="B4" s="224"/>
      <c r="C4" s="224"/>
      <c r="D4" s="224"/>
      <c r="E4" s="225"/>
    </row>
    <row r="5" spans="1:10" ht="21.95" customHeight="1" thickBot="1" x14ac:dyDescent="0.2">
      <c r="A5" s="367" t="s">
        <v>289</v>
      </c>
      <c r="B5" s="368" t="s">
        <v>290</v>
      </c>
      <c r="C5" s="343" t="s">
        <v>255</v>
      </c>
      <c r="D5" s="345" t="s">
        <v>291</v>
      </c>
      <c r="E5" s="369" t="s">
        <v>257</v>
      </c>
    </row>
    <row r="6" spans="1:10" s="150" customFormat="1" ht="21.95" customHeight="1" thickTop="1" x14ac:dyDescent="0.15">
      <c r="A6" s="146" t="s">
        <v>292</v>
      </c>
      <c r="B6" s="165"/>
      <c r="C6" s="148">
        <f>SUM(C7:C9)</f>
        <v>158888000</v>
      </c>
      <c r="D6" s="148">
        <f>SUM(D7:D9)</f>
        <v>155032195</v>
      </c>
      <c r="E6" s="363">
        <f>D6-C6</f>
        <v>-3855805</v>
      </c>
    </row>
    <row r="7" spans="1:10" ht="21.95" customHeight="1" x14ac:dyDescent="0.15">
      <c r="A7" s="374" t="s">
        <v>293</v>
      </c>
      <c r="B7" s="375" t="s">
        <v>294</v>
      </c>
      <c r="C7" s="376">
        <f>'[4]참좋은 세입결산서'!$G$4</f>
        <v>145979240</v>
      </c>
      <c r="D7" s="376">
        <f>'[4]참좋은 세입결산서'!$G$5</f>
        <v>142130600</v>
      </c>
      <c r="E7" s="154">
        <f>D7-C7</f>
        <v>-3848640</v>
      </c>
    </row>
    <row r="8" spans="1:10" ht="21.95" customHeight="1" x14ac:dyDescent="0.15">
      <c r="A8" s="151" t="s">
        <v>295</v>
      </c>
      <c r="B8" s="375" t="s">
        <v>122</v>
      </c>
      <c r="C8" s="376">
        <f>'[4]참좋은 세입결산서'!$G$10</f>
        <v>12888574</v>
      </c>
      <c r="D8" s="376">
        <f>'[4]참좋은 세입결산서'!$G$11</f>
        <v>12888574</v>
      </c>
      <c r="E8" s="154">
        <f>D8-C8</f>
        <v>0</v>
      </c>
    </row>
    <row r="9" spans="1:10" ht="21.95" customHeight="1" x14ac:dyDescent="0.15">
      <c r="A9" s="155" t="s">
        <v>296</v>
      </c>
      <c r="B9" s="377" t="s">
        <v>297</v>
      </c>
      <c r="C9" s="378">
        <f>'[4]참좋은 세입결산서'!$G$16</f>
        <v>20186</v>
      </c>
      <c r="D9" s="378">
        <f>'[4]참좋은 세입결산서'!$G$17</f>
        <v>13021</v>
      </c>
      <c r="E9" s="158">
        <f>D9-C9</f>
        <v>-7165</v>
      </c>
    </row>
    <row r="10" spans="1:10" ht="21.95" customHeight="1" x14ac:dyDescent="0.15">
      <c r="A10" s="349"/>
      <c r="B10" s="349"/>
      <c r="C10" s="379"/>
      <c r="D10" s="380"/>
      <c r="E10" s="351"/>
    </row>
    <row r="11" spans="1:10" ht="21.95" customHeight="1" x14ac:dyDescent="0.15">
      <c r="A11" s="163"/>
      <c r="B11" s="163"/>
      <c r="C11" s="163"/>
      <c r="D11" s="163"/>
      <c r="E11" s="164"/>
    </row>
    <row r="12" spans="1:10" s="145" customFormat="1" ht="21.95" customHeight="1" x14ac:dyDescent="0.15">
      <c r="A12" s="223" t="s">
        <v>253</v>
      </c>
      <c r="B12" s="224"/>
      <c r="C12" s="224"/>
      <c r="D12" s="224"/>
      <c r="E12" s="225"/>
    </row>
    <row r="13" spans="1:10" s="145" customFormat="1" ht="21.95" customHeight="1" thickBot="1" x14ac:dyDescent="0.2">
      <c r="A13" s="367" t="s">
        <v>289</v>
      </c>
      <c r="B13" s="368" t="s">
        <v>290</v>
      </c>
      <c r="C13" s="343" t="s">
        <v>255</v>
      </c>
      <c r="D13" s="345" t="s">
        <v>298</v>
      </c>
      <c r="E13" s="369" t="s">
        <v>257</v>
      </c>
    </row>
    <row r="14" spans="1:10" s="145" customFormat="1" ht="21.95" customHeight="1" thickTop="1" x14ac:dyDescent="0.15">
      <c r="A14" s="146" t="s">
        <v>299</v>
      </c>
      <c r="B14" s="165"/>
      <c r="C14" s="166">
        <f>SUM(C15:C20)</f>
        <v>158888000</v>
      </c>
      <c r="D14" s="166">
        <f>SUM(D15:D20)</f>
        <v>155032195</v>
      </c>
      <c r="E14" s="167">
        <f>D14-C14</f>
        <v>-3855805</v>
      </c>
    </row>
    <row r="15" spans="1:10" s="145" customFormat="1" ht="21.95" customHeight="1" x14ac:dyDescent="0.15">
      <c r="A15" s="381" t="s">
        <v>300</v>
      </c>
      <c r="B15" s="382" t="s">
        <v>301</v>
      </c>
      <c r="C15" s="383">
        <f>'[4]참좋은 세출결산서'!$G$16</f>
        <v>148358320</v>
      </c>
      <c r="D15" s="383">
        <f>'[4]참좋은 세출결산서'!$G$17</f>
        <v>132220624</v>
      </c>
      <c r="E15" s="384">
        <f t="shared" ref="E15:E18" si="0">D15-C15</f>
        <v>-16137696</v>
      </c>
    </row>
    <row r="16" spans="1:10" s="145" customFormat="1" ht="21.95" customHeight="1" x14ac:dyDescent="0.15">
      <c r="A16" s="385"/>
      <c r="B16" s="152" t="s">
        <v>302</v>
      </c>
      <c r="C16" s="383">
        <f>'[4]참좋은 세출결산서'!$G$34</f>
        <v>2780000</v>
      </c>
      <c r="D16" s="383">
        <f>'[4]참좋은 세출결산서'!$G$35</f>
        <v>1909920</v>
      </c>
      <c r="E16" s="384">
        <f t="shared" si="0"/>
        <v>-870080</v>
      </c>
      <c r="F16" s="173"/>
      <c r="G16" s="173"/>
    </row>
    <row r="17" spans="1:5" s="145" customFormat="1" ht="21.95" customHeight="1" x14ac:dyDescent="0.15">
      <c r="A17" s="151" t="s">
        <v>303</v>
      </c>
      <c r="B17" s="375" t="s">
        <v>304</v>
      </c>
      <c r="C17" s="383">
        <f>'[4]참좋은 세출결산서'!$G$46</f>
        <v>1500000</v>
      </c>
      <c r="D17" s="383">
        <f>'[4]참좋은 세출결산서'!$G$47</f>
        <v>0</v>
      </c>
      <c r="E17" s="384">
        <f t="shared" si="0"/>
        <v>-1500000</v>
      </c>
    </row>
    <row r="18" spans="1:5" s="145" customFormat="1" ht="21.95" customHeight="1" x14ac:dyDescent="0.15">
      <c r="A18" s="374" t="s">
        <v>305</v>
      </c>
      <c r="B18" s="375" t="s">
        <v>306</v>
      </c>
      <c r="C18" s="383">
        <f>'[4]참좋은 세출결산서'!$G$58</f>
        <v>5950000</v>
      </c>
      <c r="D18" s="383">
        <f>'[4]참좋은 세출결산서'!$G$59</f>
        <v>2848830</v>
      </c>
      <c r="E18" s="384">
        <f t="shared" si="0"/>
        <v>-3101170</v>
      </c>
    </row>
    <row r="19" spans="1:5" s="145" customFormat="1" ht="21.95" customHeight="1" x14ac:dyDescent="0.15">
      <c r="A19" s="374" t="s">
        <v>307</v>
      </c>
      <c r="B19" s="382" t="s">
        <v>308</v>
      </c>
      <c r="C19" s="386">
        <f>'[4]참좋은 세출결산서'!$G$64</f>
        <v>299680</v>
      </c>
      <c r="D19" s="386">
        <f>'[4]참좋은 세출결산서'!$G$65</f>
        <v>0</v>
      </c>
      <c r="E19" s="387">
        <f>D19-C19</f>
        <v>-299680</v>
      </c>
    </row>
    <row r="20" spans="1:5" s="145" customFormat="1" ht="21.95" customHeight="1" x14ac:dyDescent="0.15">
      <c r="A20" s="155" t="s">
        <v>285</v>
      </c>
      <c r="B20" s="377" t="s">
        <v>309</v>
      </c>
      <c r="C20" s="388">
        <v>0</v>
      </c>
      <c r="D20" s="388">
        <v>18052821</v>
      </c>
      <c r="E20" s="389">
        <f>D20-C20</f>
        <v>18052821</v>
      </c>
    </row>
    <row r="21" spans="1:5" s="145" customFormat="1" ht="21.95" customHeight="1" x14ac:dyDescent="0.15">
      <c r="A21" s="159"/>
      <c r="B21" s="159"/>
      <c r="C21" s="180"/>
      <c r="D21" s="161"/>
      <c r="E21" s="181"/>
    </row>
    <row r="22" spans="1:5" s="145" customFormat="1" ht="21.95" customHeight="1" x14ac:dyDescent="0.15">
      <c r="B22" s="182"/>
      <c r="C22" s="182"/>
      <c r="D22" s="182"/>
    </row>
    <row r="23" spans="1:5" s="145" customFormat="1" ht="12" x14ac:dyDescent="0.15">
      <c r="B23" s="183"/>
      <c r="C23" s="183"/>
      <c r="D23" s="184"/>
    </row>
    <row r="24" spans="1:5" s="145" customFormat="1" ht="24.75" customHeight="1" x14ac:dyDescent="0.15"/>
  </sheetData>
  <mergeCells count="5">
    <mergeCell ref="A1:E1"/>
    <mergeCell ref="D3:E3"/>
    <mergeCell ref="A4:E4"/>
    <mergeCell ref="A12:E12"/>
    <mergeCell ref="A15:A16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C11" sqref="C11"/>
    </sheetView>
  </sheetViews>
  <sheetFormatPr defaultRowHeight="13.5" x14ac:dyDescent="0.15"/>
  <cols>
    <col min="1" max="1" width="14.21875" style="145" customWidth="1"/>
    <col min="2" max="2" width="14.6640625" style="145" customWidth="1"/>
    <col min="3" max="4" width="15.77734375" style="145" customWidth="1"/>
    <col min="5" max="5" width="14.33203125" style="145" customWidth="1"/>
    <col min="6" max="10" width="13.77734375" style="145" customWidth="1"/>
    <col min="11" max="256" width="8.88671875" style="142"/>
    <col min="257" max="261" width="15.77734375" style="142" customWidth="1"/>
    <col min="262" max="266" width="13.77734375" style="142" customWidth="1"/>
    <col min="267" max="512" width="8.88671875" style="142"/>
    <col min="513" max="517" width="15.77734375" style="142" customWidth="1"/>
    <col min="518" max="522" width="13.77734375" style="142" customWidth="1"/>
    <col min="523" max="768" width="8.88671875" style="142"/>
    <col min="769" max="773" width="15.77734375" style="142" customWidth="1"/>
    <col min="774" max="778" width="13.77734375" style="142" customWidth="1"/>
    <col min="779" max="1024" width="8.88671875" style="142"/>
    <col min="1025" max="1029" width="15.77734375" style="142" customWidth="1"/>
    <col min="1030" max="1034" width="13.77734375" style="142" customWidth="1"/>
    <col min="1035" max="1280" width="8.88671875" style="142"/>
    <col min="1281" max="1285" width="15.77734375" style="142" customWidth="1"/>
    <col min="1286" max="1290" width="13.77734375" style="142" customWidth="1"/>
    <col min="1291" max="1536" width="8.88671875" style="142"/>
    <col min="1537" max="1541" width="15.77734375" style="142" customWidth="1"/>
    <col min="1542" max="1546" width="13.77734375" style="142" customWidth="1"/>
    <col min="1547" max="1792" width="8.88671875" style="142"/>
    <col min="1793" max="1797" width="15.77734375" style="142" customWidth="1"/>
    <col min="1798" max="1802" width="13.77734375" style="142" customWidth="1"/>
    <col min="1803" max="2048" width="8.88671875" style="142"/>
    <col min="2049" max="2053" width="15.77734375" style="142" customWidth="1"/>
    <col min="2054" max="2058" width="13.77734375" style="142" customWidth="1"/>
    <col min="2059" max="2304" width="8.88671875" style="142"/>
    <col min="2305" max="2309" width="15.77734375" style="142" customWidth="1"/>
    <col min="2310" max="2314" width="13.77734375" style="142" customWidth="1"/>
    <col min="2315" max="2560" width="8.88671875" style="142"/>
    <col min="2561" max="2565" width="15.77734375" style="142" customWidth="1"/>
    <col min="2566" max="2570" width="13.77734375" style="142" customWidth="1"/>
    <col min="2571" max="2816" width="8.88671875" style="142"/>
    <col min="2817" max="2821" width="15.77734375" style="142" customWidth="1"/>
    <col min="2822" max="2826" width="13.77734375" style="142" customWidth="1"/>
    <col min="2827" max="3072" width="8.88671875" style="142"/>
    <col min="3073" max="3077" width="15.77734375" style="142" customWidth="1"/>
    <col min="3078" max="3082" width="13.77734375" style="142" customWidth="1"/>
    <col min="3083" max="3328" width="8.88671875" style="142"/>
    <col min="3329" max="3333" width="15.77734375" style="142" customWidth="1"/>
    <col min="3334" max="3338" width="13.77734375" style="142" customWidth="1"/>
    <col min="3339" max="3584" width="8.88671875" style="142"/>
    <col min="3585" max="3589" width="15.77734375" style="142" customWidth="1"/>
    <col min="3590" max="3594" width="13.77734375" style="142" customWidth="1"/>
    <col min="3595" max="3840" width="8.88671875" style="142"/>
    <col min="3841" max="3845" width="15.77734375" style="142" customWidth="1"/>
    <col min="3846" max="3850" width="13.77734375" style="142" customWidth="1"/>
    <col min="3851" max="4096" width="8.88671875" style="142"/>
    <col min="4097" max="4101" width="15.77734375" style="142" customWidth="1"/>
    <col min="4102" max="4106" width="13.77734375" style="142" customWidth="1"/>
    <col min="4107" max="4352" width="8.88671875" style="142"/>
    <col min="4353" max="4357" width="15.77734375" style="142" customWidth="1"/>
    <col min="4358" max="4362" width="13.77734375" style="142" customWidth="1"/>
    <col min="4363" max="4608" width="8.88671875" style="142"/>
    <col min="4609" max="4613" width="15.77734375" style="142" customWidth="1"/>
    <col min="4614" max="4618" width="13.77734375" style="142" customWidth="1"/>
    <col min="4619" max="4864" width="8.88671875" style="142"/>
    <col min="4865" max="4869" width="15.77734375" style="142" customWidth="1"/>
    <col min="4870" max="4874" width="13.77734375" style="142" customWidth="1"/>
    <col min="4875" max="5120" width="8.88671875" style="142"/>
    <col min="5121" max="5125" width="15.77734375" style="142" customWidth="1"/>
    <col min="5126" max="5130" width="13.77734375" style="142" customWidth="1"/>
    <col min="5131" max="5376" width="8.88671875" style="142"/>
    <col min="5377" max="5381" width="15.77734375" style="142" customWidth="1"/>
    <col min="5382" max="5386" width="13.77734375" style="142" customWidth="1"/>
    <col min="5387" max="5632" width="8.88671875" style="142"/>
    <col min="5633" max="5637" width="15.77734375" style="142" customWidth="1"/>
    <col min="5638" max="5642" width="13.77734375" style="142" customWidth="1"/>
    <col min="5643" max="5888" width="8.88671875" style="142"/>
    <col min="5889" max="5893" width="15.77734375" style="142" customWidth="1"/>
    <col min="5894" max="5898" width="13.77734375" style="142" customWidth="1"/>
    <col min="5899" max="6144" width="8.88671875" style="142"/>
    <col min="6145" max="6149" width="15.77734375" style="142" customWidth="1"/>
    <col min="6150" max="6154" width="13.77734375" style="142" customWidth="1"/>
    <col min="6155" max="6400" width="8.88671875" style="142"/>
    <col min="6401" max="6405" width="15.77734375" style="142" customWidth="1"/>
    <col min="6406" max="6410" width="13.77734375" style="142" customWidth="1"/>
    <col min="6411" max="6656" width="8.88671875" style="142"/>
    <col min="6657" max="6661" width="15.77734375" style="142" customWidth="1"/>
    <col min="6662" max="6666" width="13.77734375" style="142" customWidth="1"/>
    <col min="6667" max="6912" width="8.88671875" style="142"/>
    <col min="6913" max="6917" width="15.77734375" style="142" customWidth="1"/>
    <col min="6918" max="6922" width="13.77734375" style="142" customWidth="1"/>
    <col min="6923" max="7168" width="8.88671875" style="142"/>
    <col min="7169" max="7173" width="15.77734375" style="142" customWidth="1"/>
    <col min="7174" max="7178" width="13.77734375" style="142" customWidth="1"/>
    <col min="7179" max="7424" width="8.88671875" style="142"/>
    <col min="7425" max="7429" width="15.77734375" style="142" customWidth="1"/>
    <col min="7430" max="7434" width="13.77734375" style="142" customWidth="1"/>
    <col min="7435" max="7680" width="8.88671875" style="142"/>
    <col min="7681" max="7685" width="15.77734375" style="142" customWidth="1"/>
    <col min="7686" max="7690" width="13.77734375" style="142" customWidth="1"/>
    <col min="7691" max="7936" width="8.88671875" style="142"/>
    <col min="7937" max="7941" width="15.77734375" style="142" customWidth="1"/>
    <col min="7942" max="7946" width="13.77734375" style="142" customWidth="1"/>
    <col min="7947" max="8192" width="8.88671875" style="142"/>
    <col min="8193" max="8197" width="15.77734375" style="142" customWidth="1"/>
    <col min="8198" max="8202" width="13.77734375" style="142" customWidth="1"/>
    <col min="8203" max="8448" width="8.88671875" style="142"/>
    <col min="8449" max="8453" width="15.77734375" style="142" customWidth="1"/>
    <col min="8454" max="8458" width="13.77734375" style="142" customWidth="1"/>
    <col min="8459" max="8704" width="8.88671875" style="142"/>
    <col min="8705" max="8709" width="15.77734375" style="142" customWidth="1"/>
    <col min="8710" max="8714" width="13.77734375" style="142" customWidth="1"/>
    <col min="8715" max="8960" width="8.88671875" style="142"/>
    <col min="8961" max="8965" width="15.77734375" style="142" customWidth="1"/>
    <col min="8966" max="8970" width="13.77734375" style="142" customWidth="1"/>
    <col min="8971" max="9216" width="8.88671875" style="142"/>
    <col min="9217" max="9221" width="15.77734375" style="142" customWidth="1"/>
    <col min="9222" max="9226" width="13.77734375" style="142" customWidth="1"/>
    <col min="9227" max="9472" width="8.88671875" style="142"/>
    <col min="9473" max="9477" width="15.77734375" style="142" customWidth="1"/>
    <col min="9478" max="9482" width="13.77734375" style="142" customWidth="1"/>
    <col min="9483" max="9728" width="8.88671875" style="142"/>
    <col min="9729" max="9733" width="15.77734375" style="142" customWidth="1"/>
    <col min="9734" max="9738" width="13.77734375" style="142" customWidth="1"/>
    <col min="9739" max="9984" width="8.88671875" style="142"/>
    <col min="9985" max="9989" width="15.77734375" style="142" customWidth="1"/>
    <col min="9990" max="9994" width="13.77734375" style="142" customWidth="1"/>
    <col min="9995" max="10240" width="8.88671875" style="142"/>
    <col min="10241" max="10245" width="15.77734375" style="142" customWidth="1"/>
    <col min="10246" max="10250" width="13.77734375" style="142" customWidth="1"/>
    <col min="10251" max="10496" width="8.88671875" style="142"/>
    <col min="10497" max="10501" width="15.77734375" style="142" customWidth="1"/>
    <col min="10502" max="10506" width="13.77734375" style="142" customWidth="1"/>
    <col min="10507" max="10752" width="8.88671875" style="142"/>
    <col min="10753" max="10757" width="15.77734375" style="142" customWidth="1"/>
    <col min="10758" max="10762" width="13.77734375" style="142" customWidth="1"/>
    <col min="10763" max="11008" width="8.88671875" style="142"/>
    <col min="11009" max="11013" width="15.77734375" style="142" customWidth="1"/>
    <col min="11014" max="11018" width="13.77734375" style="142" customWidth="1"/>
    <col min="11019" max="11264" width="8.88671875" style="142"/>
    <col min="11265" max="11269" width="15.77734375" style="142" customWidth="1"/>
    <col min="11270" max="11274" width="13.77734375" style="142" customWidth="1"/>
    <col min="11275" max="11520" width="8.88671875" style="142"/>
    <col min="11521" max="11525" width="15.77734375" style="142" customWidth="1"/>
    <col min="11526" max="11530" width="13.77734375" style="142" customWidth="1"/>
    <col min="11531" max="11776" width="8.88671875" style="142"/>
    <col min="11777" max="11781" width="15.77734375" style="142" customWidth="1"/>
    <col min="11782" max="11786" width="13.77734375" style="142" customWidth="1"/>
    <col min="11787" max="12032" width="8.88671875" style="142"/>
    <col min="12033" max="12037" width="15.77734375" style="142" customWidth="1"/>
    <col min="12038" max="12042" width="13.77734375" style="142" customWidth="1"/>
    <col min="12043" max="12288" width="8.88671875" style="142"/>
    <col min="12289" max="12293" width="15.77734375" style="142" customWidth="1"/>
    <col min="12294" max="12298" width="13.77734375" style="142" customWidth="1"/>
    <col min="12299" max="12544" width="8.88671875" style="142"/>
    <col min="12545" max="12549" width="15.77734375" style="142" customWidth="1"/>
    <col min="12550" max="12554" width="13.77734375" style="142" customWidth="1"/>
    <col min="12555" max="12800" width="8.88671875" style="142"/>
    <col min="12801" max="12805" width="15.77734375" style="142" customWidth="1"/>
    <col min="12806" max="12810" width="13.77734375" style="142" customWidth="1"/>
    <col min="12811" max="13056" width="8.88671875" style="142"/>
    <col min="13057" max="13061" width="15.77734375" style="142" customWidth="1"/>
    <col min="13062" max="13066" width="13.77734375" style="142" customWidth="1"/>
    <col min="13067" max="13312" width="8.88671875" style="142"/>
    <col min="13313" max="13317" width="15.77734375" style="142" customWidth="1"/>
    <col min="13318" max="13322" width="13.77734375" style="142" customWidth="1"/>
    <col min="13323" max="13568" width="8.88671875" style="142"/>
    <col min="13569" max="13573" width="15.77734375" style="142" customWidth="1"/>
    <col min="13574" max="13578" width="13.77734375" style="142" customWidth="1"/>
    <col min="13579" max="13824" width="8.88671875" style="142"/>
    <col min="13825" max="13829" width="15.77734375" style="142" customWidth="1"/>
    <col min="13830" max="13834" width="13.77734375" style="142" customWidth="1"/>
    <col min="13835" max="14080" width="8.88671875" style="142"/>
    <col min="14081" max="14085" width="15.77734375" style="142" customWidth="1"/>
    <col min="14086" max="14090" width="13.77734375" style="142" customWidth="1"/>
    <col min="14091" max="14336" width="8.88671875" style="142"/>
    <col min="14337" max="14341" width="15.77734375" style="142" customWidth="1"/>
    <col min="14342" max="14346" width="13.77734375" style="142" customWidth="1"/>
    <col min="14347" max="14592" width="8.88671875" style="142"/>
    <col min="14593" max="14597" width="15.77734375" style="142" customWidth="1"/>
    <col min="14598" max="14602" width="13.77734375" style="142" customWidth="1"/>
    <col min="14603" max="14848" width="8.88671875" style="142"/>
    <col min="14849" max="14853" width="15.77734375" style="142" customWidth="1"/>
    <col min="14854" max="14858" width="13.77734375" style="142" customWidth="1"/>
    <col min="14859" max="15104" width="8.88671875" style="142"/>
    <col min="15105" max="15109" width="15.77734375" style="142" customWidth="1"/>
    <col min="15110" max="15114" width="13.77734375" style="142" customWidth="1"/>
    <col min="15115" max="15360" width="8.88671875" style="142"/>
    <col min="15361" max="15365" width="15.77734375" style="142" customWidth="1"/>
    <col min="15366" max="15370" width="13.77734375" style="142" customWidth="1"/>
    <col min="15371" max="15616" width="8.88671875" style="142"/>
    <col min="15617" max="15621" width="15.77734375" style="142" customWidth="1"/>
    <col min="15622" max="15626" width="13.77734375" style="142" customWidth="1"/>
    <col min="15627" max="15872" width="8.88671875" style="142"/>
    <col min="15873" max="15877" width="15.77734375" style="142" customWidth="1"/>
    <col min="15878" max="15882" width="13.77734375" style="142" customWidth="1"/>
    <col min="15883" max="16128" width="8.88671875" style="142"/>
    <col min="16129" max="16133" width="15.77734375" style="142" customWidth="1"/>
    <col min="16134" max="16138" width="13.77734375" style="142" customWidth="1"/>
    <col min="16139" max="16384" width="8.88671875" style="142"/>
  </cols>
  <sheetData>
    <row r="1" spans="1:10" ht="39" customHeight="1" x14ac:dyDescent="0.15">
      <c r="A1" s="336" t="s">
        <v>310</v>
      </c>
      <c r="B1" s="336"/>
      <c r="C1" s="336"/>
      <c r="D1" s="336"/>
      <c r="E1" s="336"/>
      <c r="F1" s="141"/>
      <c r="G1" s="141"/>
      <c r="H1" s="141"/>
      <c r="I1" s="141"/>
      <c r="J1" s="141"/>
    </row>
    <row r="2" spans="1:10" ht="6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15">
      <c r="A3" s="143"/>
      <c r="B3" s="143"/>
      <c r="C3" s="337"/>
      <c r="D3" s="338" t="s">
        <v>311</v>
      </c>
      <c r="E3" s="339"/>
      <c r="F3" s="144"/>
      <c r="G3" s="144"/>
      <c r="H3" s="144"/>
      <c r="I3" s="144"/>
      <c r="J3" s="144"/>
    </row>
    <row r="4" spans="1:10" ht="21.95" customHeight="1" x14ac:dyDescent="0.15">
      <c r="A4" s="223" t="s">
        <v>312</v>
      </c>
      <c r="B4" s="224"/>
      <c r="C4" s="224"/>
      <c r="D4" s="224"/>
      <c r="E4" s="225"/>
    </row>
    <row r="5" spans="1:10" ht="21.95" customHeight="1" thickBot="1" x14ac:dyDescent="0.2">
      <c r="A5" s="367" t="s">
        <v>1</v>
      </c>
      <c r="B5" s="368" t="s">
        <v>313</v>
      </c>
      <c r="C5" s="343" t="s">
        <v>207</v>
      </c>
      <c r="D5" s="345" t="s">
        <v>314</v>
      </c>
      <c r="E5" s="369" t="s">
        <v>315</v>
      </c>
    </row>
    <row r="6" spans="1:10" s="150" customFormat="1" ht="21.95" customHeight="1" thickTop="1" x14ac:dyDescent="0.15">
      <c r="A6" s="146" t="s">
        <v>316</v>
      </c>
      <c r="B6" s="147"/>
      <c r="C6" s="148">
        <f>SUM(C7:C10)</f>
        <v>12505000</v>
      </c>
      <c r="D6" s="148">
        <f>SUM(D7:D10)</f>
        <v>12502698</v>
      </c>
      <c r="E6" s="149">
        <f>SUM(E10:E10)</f>
        <v>-2302</v>
      </c>
    </row>
    <row r="7" spans="1:10" s="150" customFormat="1" ht="21.95" customHeight="1" x14ac:dyDescent="0.15">
      <c r="A7" s="390" t="s">
        <v>317</v>
      </c>
      <c r="B7" s="391" t="s">
        <v>318</v>
      </c>
      <c r="C7" s="392">
        <v>5000000</v>
      </c>
      <c r="D7" s="392">
        <v>5000000</v>
      </c>
      <c r="E7" s="393">
        <f t="shared" ref="E7:E10" si="0">D7-C7</f>
        <v>0</v>
      </c>
    </row>
    <row r="8" spans="1:10" s="150" customFormat="1" ht="21.95" customHeight="1" x14ac:dyDescent="0.15">
      <c r="A8" s="390" t="s">
        <v>319</v>
      </c>
      <c r="B8" s="391" t="s">
        <v>320</v>
      </c>
      <c r="C8" s="392">
        <v>5000000</v>
      </c>
      <c r="D8" s="392">
        <v>5000000</v>
      </c>
      <c r="E8" s="154">
        <f t="shared" si="0"/>
        <v>0</v>
      </c>
    </row>
    <row r="9" spans="1:10" s="150" customFormat="1" ht="21.95" customHeight="1" x14ac:dyDescent="0.15">
      <c r="A9" s="390" t="s">
        <v>321</v>
      </c>
      <c r="B9" s="391" t="s">
        <v>322</v>
      </c>
      <c r="C9" s="392">
        <v>2500205</v>
      </c>
      <c r="D9" s="392">
        <v>2500205</v>
      </c>
      <c r="E9" s="154">
        <f t="shared" si="0"/>
        <v>0</v>
      </c>
    </row>
    <row r="10" spans="1:10" ht="21.95" customHeight="1" x14ac:dyDescent="0.15">
      <c r="A10" s="155" t="s">
        <v>323</v>
      </c>
      <c r="B10" s="156" t="s">
        <v>323</v>
      </c>
      <c r="C10" s="157">
        <v>4795</v>
      </c>
      <c r="D10" s="157">
        <v>2493</v>
      </c>
      <c r="E10" s="394">
        <f t="shared" si="0"/>
        <v>-2302</v>
      </c>
    </row>
    <row r="11" spans="1:10" ht="21.95" customHeight="1" x14ac:dyDescent="0.15">
      <c r="A11" s="159"/>
      <c r="B11" s="159"/>
      <c r="C11" s="160"/>
      <c r="D11" s="161"/>
      <c r="E11" s="162"/>
    </row>
    <row r="12" spans="1:10" ht="21.95" customHeight="1" x14ac:dyDescent="0.15">
      <c r="A12" s="163"/>
      <c r="B12" s="163"/>
      <c r="C12" s="163"/>
      <c r="D12" s="163"/>
      <c r="E12" s="164"/>
    </row>
    <row r="13" spans="1:10" s="145" customFormat="1" ht="21.95" customHeight="1" x14ac:dyDescent="0.15">
      <c r="A13" s="223" t="s">
        <v>324</v>
      </c>
      <c r="B13" s="224"/>
      <c r="C13" s="224"/>
      <c r="D13" s="224"/>
      <c r="E13" s="225"/>
    </row>
    <row r="14" spans="1:10" s="145" customFormat="1" ht="21.95" customHeight="1" thickBot="1" x14ac:dyDescent="0.2">
      <c r="A14" s="367" t="s">
        <v>325</v>
      </c>
      <c r="B14" s="368" t="s">
        <v>2</v>
      </c>
      <c r="C14" s="343" t="s">
        <v>207</v>
      </c>
      <c r="D14" s="345" t="s">
        <v>314</v>
      </c>
      <c r="E14" s="369" t="s">
        <v>315</v>
      </c>
    </row>
    <row r="15" spans="1:10" s="145" customFormat="1" ht="21.95" customHeight="1" thickTop="1" x14ac:dyDescent="0.15">
      <c r="A15" s="146" t="s">
        <v>326</v>
      </c>
      <c r="B15" s="165"/>
      <c r="C15" s="166">
        <f>SUM(C16:C16)</f>
        <v>12505000</v>
      </c>
      <c r="D15" s="166">
        <f>SUM(D16:D16)</f>
        <v>12502698</v>
      </c>
      <c r="E15" s="167">
        <f>D15-C15</f>
        <v>-2302</v>
      </c>
    </row>
    <row r="16" spans="1:10" s="145" customFormat="1" ht="21.95" customHeight="1" x14ac:dyDescent="0.15">
      <c r="A16" s="174" t="s">
        <v>327</v>
      </c>
      <c r="B16" s="175" t="s">
        <v>328</v>
      </c>
      <c r="C16" s="176">
        <v>12505000</v>
      </c>
      <c r="D16" s="176">
        <v>12502698</v>
      </c>
      <c r="E16" s="177">
        <f t="shared" ref="E16" si="1">D16-C16</f>
        <v>-2302</v>
      </c>
    </row>
    <row r="17" spans="1:5" s="145" customFormat="1" ht="21.95" customHeight="1" x14ac:dyDescent="0.15">
      <c r="A17" s="159"/>
      <c r="B17" s="159"/>
      <c r="C17" s="178"/>
      <c r="D17" s="178"/>
      <c r="E17" s="179"/>
    </row>
    <row r="18" spans="1:5" s="145" customFormat="1" ht="21.95" customHeight="1" x14ac:dyDescent="0.15">
      <c r="A18" s="159"/>
      <c r="B18" s="159"/>
      <c r="C18" s="178"/>
      <c r="D18" s="178"/>
      <c r="E18" s="179"/>
    </row>
    <row r="19" spans="1:5" s="145" customFormat="1" ht="21.95" customHeight="1" x14ac:dyDescent="0.15">
      <c r="A19" s="159"/>
      <c r="B19" s="159"/>
      <c r="C19" s="180"/>
      <c r="D19" s="161"/>
      <c r="E19" s="181"/>
    </row>
    <row r="20" spans="1:5" s="145" customFormat="1" ht="21.95" customHeight="1" x14ac:dyDescent="0.15">
      <c r="B20" s="182"/>
      <c r="C20" s="182"/>
      <c r="D20" s="182"/>
    </row>
    <row r="21" spans="1:5" s="145" customFormat="1" ht="12" x14ac:dyDescent="0.15">
      <c r="B21" s="183"/>
      <c r="C21" s="183"/>
      <c r="D21" s="184"/>
    </row>
    <row r="22" spans="1:5" s="145" customFormat="1" ht="24.75" customHeight="1" x14ac:dyDescent="0.15"/>
  </sheetData>
  <mergeCells count="4">
    <mergeCell ref="A1:E1"/>
    <mergeCell ref="D3:E3"/>
    <mergeCell ref="A4:E4"/>
    <mergeCell ref="A13:E13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14.21875" style="278" customWidth="1"/>
    <col min="2" max="2" width="14.6640625" style="278" customWidth="1"/>
    <col min="3" max="4" width="15.77734375" style="278" customWidth="1"/>
    <col min="5" max="5" width="14.33203125" style="278" customWidth="1"/>
    <col min="6" max="10" width="13.77734375" style="278" customWidth="1"/>
    <col min="11" max="256" width="8.88671875" style="269"/>
    <col min="257" max="261" width="15.77734375" style="269" customWidth="1"/>
    <col min="262" max="266" width="13.77734375" style="269" customWidth="1"/>
    <col min="267" max="512" width="8.88671875" style="269"/>
    <col min="513" max="517" width="15.77734375" style="269" customWidth="1"/>
    <col min="518" max="522" width="13.77734375" style="269" customWidth="1"/>
    <col min="523" max="768" width="8.88671875" style="269"/>
    <col min="769" max="773" width="15.77734375" style="269" customWidth="1"/>
    <col min="774" max="778" width="13.77734375" style="269" customWidth="1"/>
    <col min="779" max="1024" width="8.88671875" style="269"/>
    <col min="1025" max="1029" width="15.77734375" style="269" customWidth="1"/>
    <col min="1030" max="1034" width="13.77734375" style="269" customWidth="1"/>
    <col min="1035" max="1280" width="8.88671875" style="269"/>
    <col min="1281" max="1285" width="15.77734375" style="269" customWidth="1"/>
    <col min="1286" max="1290" width="13.77734375" style="269" customWidth="1"/>
    <col min="1291" max="1536" width="8.88671875" style="269"/>
    <col min="1537" max="1541" width="15.77734375" style="269" customWidth="1"/>
    <col min="1542" max="1546" width="13.77734375" style="269" customWidth="1"/>
    <col min="1547" max="1792" width="8.88671875" style="269"/>
    <col min="1793" max="1797" width="15.77734375" style="269" customWidth="1"/>
    <col min="1798" max="1802" width="13.77734375" style="269" customWidth="1"/>
    <col min="1803" max="2048" width="8.88671875" style="269"/>
    <col min="2049" max="2053" width="15.77734375" style="269" customWidth="1"/>
    <col min="2054" max="2058" width="13.77734375" style="269" customWidth="1"/>
    <col min="2059" max="2304" width="8.88671875" style="269"/>
    <col min="2305" max="2309" width="15.77734375" style="269" customWidth="1"/>
    <col min="2310" max="2314" width="13.77734375" style="269" customWidth="1"/>
    <col min="2315" max="2560" width="8.88671875" style="269"/>
    <col min="2561" max="2565" width="15.77734375" style="269" customWidth="1"/>
    <col min="2566" max="2570" width="13.77734375" style="269" customWidth="1"/>
    <col min="2571" max="2816" width="8.88671875" style="269"/>
    <col min="2817" max="2821" width="15.77734375" style="269" customWidth="1"/>
    <col min="2822" max="2826" width="13.77734375" style="269" customWidth="1"/>
    <col min="2827" max="3072" width="8.88671875" style="269"/>
    <col min="3073" max="3077" width="15.77734375" style="269" customWidth="1"/>
    <col min="3078" max="3082" width="13.77734375" style="269" customWidth="1"/>
    <col min="3083" max="3328" width="8.88671875" style="269"/>
    <col min="3329" max="3333" width="15.77734375" style="269" customWidth="1"/>
    <col min="3334" max="3338" width="13.77734375" style="269" customWidth="1"/>
    <col min="3339" max="3584" width="8.88671875" style="269"/>
    <col min="3585" max="3589" width="15.77734375" style="269" customWidth="1"/>
    <col min="3590" max="3594" width="13.77734375" style="269" customWidth="1"/>
    <col min="3595" max="3840" width="8.88671875" style="269"/>
    <col min="3841" max="3845" width="15.77734375" style="269" customWidth="1"/>
    <col min="3846" max="3850" width="13.77734375" style="269" customWidth="1"/>
    <col min="3851" max="4096" width="8.88671875" style="269"/>
    <col min="4097" max="4101" width="15.77734375" style="269" customWidth="1"/>
    <col min="4102" max="4106" width="13.77734375" style="269" customWidth="1"/>
    <col min="4107" max="4352" width="8.88671875" style="269"/>
    <col min="4353" max="4357" width="15.77734375" style="269" customWidth="1"/>
    <col min="4358" max="4362" width="13.77734375" style="269" customWidth="1"/>
    <col min="4363" max="4608" width="8.88671875" style="269"/>
    <col min="4609" max="4613" width="15.77734375" style="269" customWidth="1"/>
    <col min="4614" max="4618" width="13.77734375" style="269" customWidth="1"/>
    <col min="4619" max="4864" width="8.88671875" style="269"/>
    <col min="4865" max="4869" width="15.77734375" style="269" customWidth="1"/>
    <col min="4870" max="4874" width="13.77734375" style="269" customWidth="1"/>
    <col min="4875" max="5120" width="8.88671875" style="269"/>
    <col min="5121" max="5125" width="15.77734375" style="269" customWidth="1"/>
    <col min="5126" max="5130" width="13.77734375" style="269" customWidth="1"/>
    <col min="5131" max="5376" width="8.88671875" style="269"/>
    <col min="5377" max="5381" width="15.77734375" style="269" customWidth="1"/>
    <col min="5382" max="5386" width="13.77734375" style="269" customWidth="1"/>
    <col min="5387" max="5632" width="8.88671875" style="269"/>
    <col min="5633" max="5637" width="15.77734375" style="269" customWidth="1"/>
    <col min="5638" max="5642" width="13.77734375" style="269" customWidth="1"/>
    <col min="5643" max="5888" width="8.88671875" style="269"/>
    <col min="5889" max="5893" width="15.77734375" style="269" customWidth="1"/>
    <col min="5894" max="5898" width="13.77734375" style="269" customWidth="1"/>
    <col min="5899" max="6144" width="8.88671875" style="269"/>
    <col min="6145" max="6149" width="15.77734375" style="269" customWidth="1"/>
    <col min="6150" max="6154" width="13.77734375" style="269" customWidth="1"/>
    <col min="6155" max="6400" width="8.88671875" style="269"/>
    <col min="6401" max="6405" width="15.77734375" style="269" customWidth="1"/>
    <col min="6406" max="6410" width="13.77734375" style="269" customWidth="1"/>
    <col min="6411" max="6656" width="8.88671875" style="269"/>
    <col min="6657" max="6661" width="15.77734375" style="269" customWidth="1"/>
    <col min="6662" max="6666" width="13.77734375" style="269" customWidth="1"/>
    <col min="6667" max="6912" width="8.88671875" style="269"/>
    <col min="6913" max="6917" width="15.77734375" style="269" customWidth="1"/>
    <col min="6918" max="6922" width="13.77734375" style="269" customWidth="1"/>
    <col min="6923" max="7168" width="8.88671875" style="269"/>
    <col min="7169" max="7173" width="15.77734375" style="269" customWidth="1"/>
    <col min="7174" max="7178" width="13.77734375" style="269" customWidth="1"/>
    <col min="7179" max="7424" width="8.88671875" style="269"/>
    <col min="7425" max="7429" width="15.77734375" style="269" customWidth="1"/>
    <col min="7430" max="7434" width="13.77734375" style="269" customWidth="1"/>
    <col min="7435" max="7680" width="8.88671875" style="269"/>
    <col min="7681" max="7685" width="15.77734375" style="269" customWidth="1"/>
    <col min="7686" max="7690" width="13.77734375" style="269" customWidth="1"/>
    <col min="7691" max="7936" width="8.88671875" style="269"/>
    <col min="7937" max="7941" width="15.77734375" style="269" customWidth="1"/>
    <col min="7942" max="7946" width="13.77734375" style="269" customWidth="1"/>
    <col min="7947" max="8192" width="8.88671875" style="269"/>
    <col min="8193" max="8197" width="15.77734375" style="269" customWidth="1"/>
    <col min="8198" max="8202" width="13.77734375" style="269" customWidth="1"/>
    <col min="8203" max="8448" width="8.88671875" style="269"/>
    <col min="8449" max="8453" width="15.77734375" style="269" customWidth="1"/>
    <col min="8454" max="8458" width="13.77734375" style="269" customWidth="1"/>
    <col min="8459" max="8704" width="8.88671875" style="269"/>
    <col min="8705" max="8709" width="15.77734375" style="269" customWidth="1"/>
    <col min="8710" max="8714" width="13.77734375" style="269" customWidth="1"/>
    <col min="8715" max="8960" width="8.88671875" style="269"/>
    <col min="8961" max="8965" width="15.77734375" style="269" customWidth="1"/>
    <col min="8966" max="8970" width="13.77734375" style="269" customWidth="1"/>
    <col min="8971" max="9216" width="8.88671875" style="269"/>
    <col min="9217" max="9221" width="15.77734375" style="269" customWidth="1"/>
    <col min="9222" max="9226" width="13.77734375" style="269" customWidth="1"/>
    <col min="9227" max="9472" width="8.88671875" style="269"/>
    <col min="9473" max="9477" width="15.77734375" style="269" customWidth="1"/>
    <col min="9478" max="9482" width="13.77734375" style="269" customWidth="1"/>
    <col min="9483" max="9728" width="8.88671875" style="269"/>
    <col min="9729" max="9733" width="15.77734375" style="269" customWidth="1"/>
    <col min="9734" max="9738" width="13.77734375" style="269" customWidth="1"/>
    <col min="9739" max="9984" width="8.88671875" style="269"/>
    <col min="9985" max="9989" width="15.77734375" style="269" customWidth="1"/>
    <col min="9990" max="9994" width="13.77734375" style="269" customWidth="1"/>
    <col min="9995" max="10240" width="8.88671875" style="269"/>
    <col min="10241" max="10245" width="15.77734375" style="269" customWidth="1"/>
    <col min="10246" max="10250" width="13.77734375" style="269" customWidth="1"/>
    <col min="10251" max="10496" width="8.88671875" style="269"/>
    <col min="10497" max="10501" width="15.77734375" style="269" customWidth="1"/>
    <col min="10502" max="10506" width="13.77734375" style="269" customWidth="1"/>
    <col min="10507" max="10752" width="8.88671875" style="269"/>
    <col min="10753" max="10757" width="15.77734375" style="269" customWidth="1"/>
    <col min="10758" max="10762" width="13.77734375" style="269" customWidth="1"/>
    <col min="10763" max="11008" width="8.88671875" style="269"/>
    <col min="11009" max="11013" width="15.77734375" style="269" customWidth="1"/>
    <col min="11014" max="11018" width="13.77734375" style="269" customWidth="1"/>
    <col min="11019" max="11264" width="8.88671875" style="269"/>
    <col min="11265" max="11269" width="15.77734375" style="269" customWidth="1"/>
    <col min="11270" max="11274" width="13.77734375" style="269" customWidth="1"/>
    <col min="11275" max="11520" width="8.88671875" style="269"/>
    <col min="11521" max="11525" width="15.77734375" style="269" customWidth="1"/>
    <col min="11526" max="11530" width="13.77734375" style="269" customWidth="1"/>
    <col min="11531" max="11776" width="8.88671875" style="269"/>
    <col min="11777" max="11781" width="15.77734375" style="269" customWidth="1"/>
    <col min="11782" max="11786" width="13.77734375" style="269" customWidth="1"/>
    <col min="11787" max="12032" width="8.88671875" style="269"/>
    <col min="12033" max="12037" width="15.77734375" style="269" customWidth="1"/>
    <col min="12038" max="12042" width="13.77734375" style="269" customWidth="1"/>
    <col min="12043" max="12288" width="8.88671875" style="269"/>
    <col min="12289" max="12293" width="15.77734375" style="269" customWidth="1"/>
    <col min="12294" max="12298" width="13.77734375" style="269" customWidth="1"/>
    <col min="12299" max="12544" width="8.88671875" style="269"/>
    <col min="12545" max="12549" width="15.77734375" style="269" customWidth="1"/>
    <col min="12550" max="12554" width="13.77734375" style="269" customWidth="1"/>
    <col min="12555" max="12800" width="8.88671875" style="269"/>
    <col min="12801" max="12805" width="15.77734375" style="269" customWidth="1"/>
    <col min="12806" max="12810" width="13.77734375" style="269" customWidth="1"/>
    <col min="12811" max="13056" width="8.88671875" style="269"/>
    <col min="13057" max="13061" width="15.77734375" style="269" customWidth="1"/>
    <col min="13062" max="13066" width="13.77734375" style="269" customWidth="1"/>
    <col min="13067" max="13312" width="8.88671875" style="269"/>
    <col min="13313" max="13317" width="15.77734375" style="269" customWidth="1"/>
    <col min="13318" max="13322" width="13.77734375" style="269" customWidth="1"/>
    <col min="13323" max="13568" width="8.88671875" style="269"/>
    <col min="13569" max="13573" width="15.77734375" style="269" customWidth="1"/>
    <col min="13574" max="13578" width="13.77734375" style="269" customWidth="1"/>
    <col min="13579" max="13824" width="8.88671875" style="269"/>
    <col min="13825" max="13829" width="15.77734375" style="269" customWidth="1"/>
    <col min="13830" max="13834" width="13.77734375" style="269" customWidth="1"/>
    <col min="13835" max="14080" width="8.88671875" style="269"/>
    <col min="14081" max="14085" width="15.77734375" style="269" customWidth="1"/>
    <col min="14086" max="14090" width="13.77734375" style="269" customWidth="1"/>
    <col min="14091" max="14336" width="8.88671875" style="269"/>
    <col min="14337" max="14341" width="15.77734375" style="269" customWidth="1"/>
    <col min="14342" max="14346" width="13.77734375" style="269" customWidth="1"/>
    <col min="14347" max="14592" width="8.88671875" style="269"/>
    <col min="14593" max="14597" width="15.77734375" style="269" customWidth="1"/>
    <col min="14598" max="14602" width="13.77734375" style="269" customWidth="1"/>
    <col min="14603" max="14848" width="8.88671875" style="269"/>
    <col min="14849" max="14853" width="15.77734375" style="269" customWidth="1"/>
    <col min="14854" max="14858" width="13.77734375" style="269" customWidth="1"/>
    <col min="14859" max="15104" width="8.88671875" style="269"/>
    <col min="15105" max="15109" width="15.77734375" style="269" customWidth="1"/>
    <col min="15110" max="15114" width="13.77734375" style="269" customWidth="1"/>
    <col min="15115" max="15360" width="8.88671875" style="269"/>
    <col min="15361" max="15365" width="15.77734375" style="269" customWidth="1"/>
    <col min="15366" max="15370" width="13.77734375" style="269" customWidth="1"/>
    <col min="15371" max="15616" width="8.88671875" style="269"/>
    <col min="15617" max="15621" width="15.77734375" style="269" customWidth="1"/>
    <col min="15622" max="15626" width="13.77734375" style="269" customWidth="1"/>
    <col min="15627" max="15872" width="8.88671875" style="269"/>
    <col min="15873" max="15877" width="15.77734375" style="269" customWidth="1"/>
    <col min="15878" max="15882" width="13.77734375" style="269" customWidth="1"/>
    <col min="15883" max="16128" width="8.88671875" style="269"/>
    <col min="16129" max="16133" width="15.77734375" style="269" customWidth="1"/>
    <col min="16134" max="16138" width="13.77734375" style="269" customWidth="1"/>
    <col min="16139" max="16384" width="8.88671875" style="269"/>
  </cols>
  <sheetData>
    <row r="1" spans="1:10" ht="39" customHeight="1" x14ac:dyDescent="0.15">
      <c r="A1" s="267" t="s">
        <v>102</v>
      </c>
      <c r="B1" s="267"/>
      <c r="C1" s="267"/>
      <c r="D1" s="267"/>
      <c r="E1" s="267"/>
      <c r="F1" s="268"/>
      <c r="G1" s="268"/>
      <c r="H1" s="268"/>
      <c r="I1" s="268"/>
      <c r="J1" s="268"/>
    </row>
    <row r="2" spans="1:10" ht="6" customHeight="1" x14ac:dyDescent="0.15">
      <c r="A2" s="268"/>
      <c r="B2" s="268"/>
      <c r="C2" s="268"/>
      <c r="D2" s="268"/>
      <c r="E2" s="268"/>
      <c r="F2" s="268"/>
      <c r="G2" s="268"/>
      <c r="H2" s="268"/>
      <c r="I2" s="268"/>
      <c r="J2" s="268"/>
    </row>
    <row r="3" spans="1:10" x14ac:dyDescent="0.15">
      <c r="A3" s="270"/>
      <c r="B3" s="270"/>
      <c r="C3" s="226" t="s">
        <v>114</v>
      </c>
      <c r="D3" s="226"/>
      <c r="E3" s="226"/>
      <c r="F3" s="271"/>
      <c r="G3" s="271"/>
      <c r="H3" s="272"/>
      <c r="I3" s="272"/>
      <c r="J3" s="272"/>
    </row>
    <row r="4" spans="1:10" ht="21.95" customHeight="1" x14ac:dyDescent="0.15">
      <c r="A4" s="273" t="s">
        <v>88</v>
      </c>
      <c r="B4" s="274"/>
      <c r="C4" s="274"/>
      <c r="D4" s="274"/>
      <c r="E4" s="275"/>
      <c r="F4" s="276"/>
      <c r="G4" s="277"/>
    </row>
    <row r="5" spans="1:10" ht="21.95" customHeight="1" thickBot="1" x14ac:dyDescent="0.2">
      <c r="A5" s="279" t="s">
        <v>1</v>
      </c>
      <c r="B5" s="280" t="s">
        <v>2</v>
      </c>
      <c r="C5" s="281" t="s">
        <v>49</v>
      </c>
      <c r="D5" s="282" t="s">
        <v>48</v>
      </c>
      <c r="E5" s="283" t="s">
        <v>34</v>
      </c>
    </row>
    <row r="6" spans="1:10" s="288" customFormat="1" ht="21.95" customHeight="1" thickTop="1" x14ac:dyDescent="0.15">
      <c r="A6" s="284" t="s">
        <v>89</v>
      </c>
      <c r="B6" s="285"/>
      <c r="C6" s="286">
        <f>SUM(C7:C11)</f>
        <v>178070000</v>
      </c>
      <c r="D6" s="286">
        <f>SUM(D7:D11)</f>
        <v>192701224</v>
      </c>
      <c r="E6" s="287">
        <f>SUM(E7:E11)</f>
        <v>14631224</v>
      </c>
    </row>
    <row r="7" spans="1:10" ht="21.95" customHeight="1" x14ac:dyDescent="0.15">
      <c r="A7" s="289" t="str">
        <f>[1]세입!B8</f>
        <v>04 보조금수입</v>
      </c>
      <c r="B7" s="290" t="str">
        <f>[1]세입!C9</f>
        <v>41 보조금수입</v>
      </c>
      <c r="C7" s="291">
        <f>[1]세입!E8</f>
        <v>148320000</v>
      </c>
      <c r="D7" s="291">
        <f>[1]세입!F8</f>
        <v>160648000</v>
      </c>
      <c r="E7" s="292">
        <f t="shared" ref="E7:E11" si="0">D7-C7</f>
        <v>12328000</v>
      </c>
    </row>
    <row r="8" spans="1:10" ht="21.95" customHeight="1" x14ac:dyDescent="0.15">
      <c r="A8" s="293" t="str">
        <f>[1]세입!B16</f>
        <v>05 후원금수입</v>
      </c>
      <c r="B8" s="290" t="str">
        <f>[1]세입!C17</f>
        <v>51 후원금수입</v>
      </c>
      <c r="C8" s="291">
        <f>[1]세입!E16</f>
        <v>16000000</v>
      </c>
      <c r="D8" s="291">
        <f>[1]세입!F16</f>
        <v>16000000</v>
      </c>
      <c r="E8" s="292">
        <f t="shared" si="0"/>
        <v>0</v>
      </c>
    </row>
    <row r="9" spans="1:10" ht="21.95" customHeight="1" x14ac:dyDescent="0.15">
      <c r="A9" s="293" t="str">
        <f>[1]세입!B23</f>
        <v>08 전입금</v>
      </c>
      <c r="B9" s="290" t="str">
        <f>[1]세입!C24</f>
        <v>81 전입금</v>
      </c>
      <c r="C9" s="291">
        <f>[1]세입!E23</f>
        <v>4800000</v>
      </c>
      <c r="D9" s="291">
        <f>[1]세입!F23</f>
        <v>8139000</v>
      </c>
      <c r="E9" s="292">
        <f t="shared" si="0"/>
        <v>3339000</v>
      </c>
    </row>
    <row r="10" spans="1:10" ht="21.95" customHeight="1" x14ac:dyDescent="0.15">
      <c r="A10" s="293" t="str">
        <f>[1]세입!B27</f>
        <v>09 이월금</v>
      </c>
      <c r="B10" s="290" t="str">
        <f>[1]세입!C28</f>
        <v>91 이월금</v>
      </c>
      <c r="C10" s="291">
        <f>[1]세입!E27</f>
        <v>7600000</v>
      </c>
      <c r="D10" s="291">
        <f>[1]세입!F27</f>
        <v>6564224</v>
      </c>
      <c r="E10" s="292">
        <f t="shared" si="0"/>
        <v>-1035776</v>
      </c>
    </row>
    <row r="11" spans="1:10" ht="21.95" customHeight="1" x14ac:dyDescent="0.15">
      <c r="A11" s="294" t="str">
        <f>[1]세입!B31</f>
        <v>10 잡수입</v>
      </c>
      <c r="B11" s="295" t="str">
        <f>[1]세입!C32</f>
        <v>101 잡수입</v>
      </c>
      <c r="C11" s="296">
        <f>[1]세입!E31</f>
        <v>1350000</v>
      </c>
      <c r="D11" s="296">
        <f>[1]세입!F31</f>
        <v>1350000</v>
      </c>
      <c r="E11" s="297">
        <f t="shared" si="0"/>
        <v>0</v>
      </c>
    </row>
    <row r="12" spans="1:10" ht="21.95" customHeight="1" x14ac:dyDescent="0.15">
      <c r="A12" s="298"/>
      <c r="B12" s="298"/>
      <c r="C12" s="299"/>
      <c r="D12" s="300"/>
      <c r="E12" s="301"/>
    </row>
    <row r="13" spans="1:10" ht="21.95" customHeight="1" x14ac:dyDescent="0.15">
      <c r="A13" s="302"/>
      <c r="B13" s="302"/>
      <c r="C13" s="302"/>
      <c r="D13" s="302"/>
      <c r="E13" s="303"/>
    </row>
    <row r="14" spans="1:10" s="278" customFormat="1" ht="21.95" customHeight="1" x14ac:dyDescent="0.15">
      <c r="A14" s="273" t="s">
        <v>115</v>
      </c>
      <c r="B14" s="274"/>
      <c r="C14" s="274"/>
      <c r="D14" s="274"/>
      <c r="E14" s="275"/>
    </row>
    <row r="15" spans="1:10" s="278" customFormat="1" ht="21.95" customHeight="1" thickBot="1" x14ac:dyDescent="0.2">
      <c r="A15" s="279" t="s">
        <v>116</v>
      </c>
      <c r="B15" s="280" t="s">
        <v>117</v>
      </c>
      <c r="C15" s="281" t="s">
        <v>118</v>
      </c>
      <c r="D15" s="282" t="s">
        <v>119</v>
      </c>
      <c r="E15" s="283" t="s">
        <v>120</v>
      </c>
    </row>
    <row r="16" spans="1:10" s="278" customFormat="1" ht="21.95" customHeight="1" thickTop="1" x14ac:dyDescent="0.15">
      <c r="A16" s="284" t="s">
        <v>121</v>
      </c>
      <c r="B16" s="304"/>
      <c r="C16" s="305">
        <f>SUM(C17:C28)</f>
        <v>178070000</v>
      </c>
      <c r="D16" s="305">
        <f>SUM(D17:D27)</f>
        <v>192701224</v>
      </c>
      <c r="E16" s="306">
        <f>D16-C16</f>
        <v>14631224</v>
      </c>
    </row>
    <row r="17" spans="1:7" s="278" customFormat="1" ht="21.95" customHeight="1" x14ac:dyDescent="0.15">
      <c r="A17" s="307" t="str">
        <f>[1]세출!B8</f>
        <v>01 사무비</v>
      </c>
      <c r="B17" s="308" t="str">
        <f>[1]세출!C9</f>
        <v>11 인건비</v>
      </c>
      <c r="C17" s="309">
        <f>[1]세출!E9</f>
        <v>117890560</v>
      </c>
      <c r="D17" s="309">
        <f>[1]세출!F9</f>
        <v>140992020</v>
      </c>
      <c r="E17" s="310">
        <f t="shared" ref="E17:E28" si="1">D17-C17</f>
        <v>23101460</v>
      </c>
    </row>
    <row r="18" spans="1:7" s="278" customFormat="1" ht="21.95" customHeight="1" x14ac:dyDescent="0.15">
      <c r="A18" s="311"/>
      <c r="B18" s="312" t="str">
        <f>[1]세출!C43</f>
        <v>12 업무추진비</v>
      </c>
      <c r="C18" s="309">
        <f>[1]세출!E43</f>
        <v>800000</v>
      </c>
      <c r="D18" s="309">
        <f>[1]세출!F43</f>
        <v>500000</v>
      </c>
      <c r="E18" s="310">
        <f t="shared" si="1"/>
        <v>-300000</v>
      </c>
      <c r="F18" s="313"/>
      <c r="G18" s="313"/>
    </row>
    <row r="19" spans="1:7" s="278" customFormat="1" ht="21.95" customHeight="1" x14ac:dyDescent="0.15">
      <c r="A19" s="314"/>
      <c r="B19" s="315" t="str">
        <f>[1]세출!C46</f>
        <v>13 운영비</v>
      </c>
      <c r="C19" s="309">
        <f>[1]세출!E46</f>
        <v>18940000</v>
      </c>
      <c r="D19" s="309">
        <f>[1]세출!F46</f>
        <v>13400000</v>
      </c>
      <c r="E19" s="310">
        <f t="shared" si="1"/>
        <v>-5540000</v>
      </c>
    </row>
    <row r="20" spans="1:7" s="278" customFormat="1" ht="21.95" customHeight="1" x14ac:dyDescent="0.15">
      <c r="A20" s="316" t="str">
        <f>[1]세출!B61</f>
        <v>02 재산조성비</v>
      </c>
      <c r="B20" s="317" t="str">
        <f>[1]세출!C62</f>
        <v>21 시설비</v>
      </c>
      <c r="C20" s="309">
        <f>[1]세출!E62</f>
        <v>700000</v>
      </c>
      <c r="D20" s="309">
        <f>[1]세출!F62</f>
        <v>700000</v>
      </c>
      <c r="E20" s="310">
        <f t="shared" si="1"/>
        <v>0</v>
      </c>
    </row>
    <row r="21" spans="1:7" s="278" customFormat="1" ht="21.95" customHeight="1" x14ac:dyDescent="0.15">
      <c r="A21" s="307" t="str">
        <f>[1]세출!B65</f>
        <v>03 사업비</v>
      </c>
      <c r="B21" s="308" t="str">
        <f>[1]세출!C66</f>
        <v>31 운영비</v>
      </c>
      <c r="C21" s="318">
        <f>[1]세출!E66</f>
        <v>1440000</v>
      </c>
      <c r="D21" s="318">
        <f>[1]세출!F66</f>
        <v>1440000</v>
      </c>
      <c r="E21" s="310">
        <f t="shared" si="1"/>
        <v>0</v>
      </c>
    </row>
    <row r="22" spans="1:7" s="278" customFormat="1" ht="21.95" customHeight="1" x14ac:dyDescent="0.15">
      <c r="A22" s="311"/>
      <c r="B22" s="319" t="str">
        <f>[1]세출!C68</f>
        <v>34 일상생활지원사업비</v>
      </c>
      <c r="C22" s="318">
        <f>[1]세출!E68</f>
        <v>19892000</v>
      </c>
      <c r="D22" s="318">
        <f>[1]세출!F68</f>
        <v>20464000</v>
      </c>
      <c r="E22" s="310">
        <f t="shared" si="1"/>
        <v>572000</v>
      </c>
    </row>
    <row r="23" spans="1:7" s="278" customFormat="1" ht="21.95" customHeight="1" x14ac:dyDescent="0.15">
      <c r="A23" s="311"/>
      <c r="B23" s="319" t="str">
        <f>[1]세출!C88</f>
        <v>35 주거환경개선사업비</v>
      </c>
      <c r="C23" s="318">
        <f>[1]세출!E88</f>
        <v>3300000</v>
      </c>
      <c r="D23" s="318">
        <f>[1]세출!F88</f>
        <v>2920000</v>
      </c>
      <c r="E23" s="320">
        <f t="shared" si="1"/>
        <v>-380000</v>
      </c>
    </row>
    <row r="24" spans="1:7" s="278" customFormat="1" ht="21.95" customHeight="1" x14ac:dyDescent="0.15">
      <c r="A24" s="311"/>
      <c r="B24" s="319" t="str">
        <f>[1]세출!C96</f>
        <v>36 여가활동지원사업비</v>
      </c>
      <c r="C24" s="318">
        <f>[1]세출!E96</f>
        <v>7300000</v>
      </c>
      <c r="D24" s="318">
        <f>[1]세출!F96</f>
        <v>5980000</v>
      </c>
      <c r="E24" s="320">
        <f t="shared" si="1"/>
        <v>-1320000</v>
      </c>
    </row>
    <row r="25" spans="1:7" s="278" customFormat="1" ht="21.95" customHeight="1" x14ac:dyDescent="0.15">
      <c r="A25" s="314"/>
      <c r="B25" s="308" t="str">
        <f>[1]세출!C102</f>
        <v>37 기타사업비</v>
      </c>
      <c r="C25" s="318">
        <f>[1]세출!E102</f>
        <v>6960000</v>
      </c>
      <c r="D25" s="318">
        <f>[1]세출!F102</f>
        <v>5750000</v>
      </c>
      <c r="E25" s="320">
        <f t="shared" si="1"/>
        <v>-1210000</v>
      </c>
    </row>
    <row r="26" spans="1:7" s="278" customFormat="1" ht="21.95" customHeight="1" x14ac:dyDescent="0.15">
      <c r="A26" s="316" t="str">
        <f>[1]세출!B121</f>
        <v>07 잡지출</v>
      </c>
      <c r="B26" s="312" t="str">
        <f>[1]세출!C122</f>
        <v>71 잡지출</v>
      </c>
      <c r="C26" s="309">
        <f>[1]세출!E122</f>
        <v>500000</v>
      </c>
      <c r="D26" s="309">
        <f>[1]세출!F122</f>
        <v>305204</v>
      </c>
      <c r="E26" s="310">
        <f t="shared" si="1"/>
        <v>-194796</v>
      </c>
    </row>
    <row r="27" spans="1:7" s="278" customFormat="1" ht="21.95" customHeight="1" x14ac:dyDescent="0.15">
      <c r="A27" s="321" t="str">
        <f>[1]세출!B124</f>
        <v>08 예비비 및 기타</v>
      </c>
      <c r="B27" s="322" t="str">
        <f>[1]세출!C125</f>
        <v>81 예비비 및 기타</v>
      </c>
      <c r="C27" s="323">
        <f>[1]세출!E125</f>
        <v>347440</v>
      </c>
      <c r="D27" s="323">
        <f>[1]세출!F125</f>
        <v>250000</v>
      </c>
      <c r="E27" s="324">
        <f t="shared" si="1"/>
        <v>-97440</v>
      </c>
    </row>
    <row r="28" spans="1:7" s="278" customFormat="1" ht="21.95" hidden="1" customHeight="1" x14ac:dyDescent="0.15">
      <c r="A28" s="325" t="s">
        <v>123</v>
      </c>
      <c r="B28" s="326" t="s">
        <v>124</v>
      </c>
      <c r="C28" s="327">
        <v>0</v>
      </c>
      <c r="D28" s="327">
        <v>6564224</v>
      </c>
      <c r="E28" s="328">
        <f t="shared" si="1"/>
        <v>6564224</v>
      </c>
    </row>
    <row r="29" spans="1:7" s="278" customFormat="1" ht="21.95" customHeight="1" x14ac:dyDescent="0.15">
      <c r="A29" s="298"/>
      <c r="B29" s="298"/>
      <c r="C29" s="329"/>
      <c r="D29" s="329"/>
      <c r="E29" s="330"/>
    </row>
    <row r="30" spans="1:7" s="278" customFormat="1" ht="21.95" customHeight="1" x14ac:dyDescent="0.15">
      <c r="A30" s="298"/>
      <c r="B30" s="298"/>
      <c r="C30" s="329"/>
      <c r="D30" s="329"/>
      <c r="E30" s="330"/>
    </row>
    <row r="31" spans="1:7" s="278" customFormat="1" ht="21.95" customHeight="1" x14ac:dyDescent="0.15">
      <c r="A31" s="298"/>
      <c r="B31" s="298"/>
      <c r="C31" s="331"/>
      <c r="D31" s="300"/>
      <c r="E31" s="332"/>
    </row>
    <row r="32" spans="1:7" s="278" customFormat="1" ht="21.95" customHeight="1" x14ac:dyDescent="0.15">
      <c r="B32" s="333"/>
      <c r="C32" s="333"/>
      <c r="D32" s="333"/>
    </row>
    <row r="33" spans="2:4" s="278" customFormat="1" ht="12" x14ac:dyDescent="0.15">
      <c r="B33" s="334"/>
      <c r="C33" s="334"/>
      <c r="D33" s="335"/>
    </row>
    <row r="34" spans="2:4" s="278" customFormat="1" ht="24.75" customHeight="1" x14ac:dyDescent="0.15"/>
  </sheetData>
  <mergeCells count="6">
    <mergeCell ref="A1:E1"/>
    <mergeCell ref="C3:E3"/>
    <mergeCell ref="A4:E4"/>
    <mergeCell ref="A14:E14"/>
    <mergeCell ref="A17:A19"/>
    <mergeCell ref="A21:A25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112" zoomScaleNormal="100" zoomScaleSheetLayoutView="112" workbookViewId="0">
      <selection activeCell="F22" sqref="F22"/>
    </sheetView>
  </sheetViews>
  <sheetFormatPr defaultRowHeight="13.5" x14ac:dyDescent="0.15"/>
  <cols>
    <col min="1" max="1" width="14.21875" style="145" customWidth="1"/>
    <col min="2" max="2" width="14.6640625" style="145" customWidth="1"/>
    <col min="3" max="4" width="15.77734375" style="145" customWidth="1"/>
    <col min="5" max="5" width="14.33203125" style="145" customWidth="1"/>
    <col min="6" max="10" width="13.77734375" style="145" customWidth="1"/>
    <col min="11" max="256" width="8.88671875" style="142"/>
    <col min="257" max="261" width="15.77734375" style="142" customWidth="1"/>
    <col min="262" max="266" width="13.77734375" style="142" customWidth="1"/>
    <col min="267" max="512" width="8.88671875" style="142"/>
    <col min="513" max="517" width="15.77734375" style="142" customWidth="1"/>
    <col min="518" max="522" width="13.77734375" style="142" customWidth="1"/>
    <col min="523" max="768" width="8.88671875" style="142"/>
    <col min="769" max="773" width="15.77734375" style="142" customWidth="1"/>
    <col min="774" max="778" width="13.77734375" style="142" customWidth="1"/>
    <col min="779" max="1024" width="8.88671875" style="142"/>
    <col min="1025" max="1029" width="15.77734375" style="142" customWidth="1"/>
    <col min="1030" max="1034" width="13.77734375" style="142" customWidth="1"/>
    <col min="1035" max="1280" width="8.88671875" style="142"/>
    <col min="1281" max="1285" width="15.77734375" style="142" customWidth="1"/>
    <col min="1286" max="1290" width="13.77734375" style="142" customWidth="1"/>
    <col min="1291" max="1536" width="8.88671875" style="142"/>
    <col min="1537" max="1541" width="15.77734375" style="142" customWidth="1"/>
    <col min="1542" max="1546" width="13.77734375" style="142" customWidth="1"/>
    <col min="1547" max="1792" width="8.88671875" style="142"/>
    <col min="1793" max="1797" width="15.77734375" style="142" customWidth="1"/>
    <col min="1798" max="1802" width="13.77734375" style="142" customWidth="1"/>
    <col min="1803" max="2048" width="8.88671875" style="142"/>
    <col min="2049" max="2053" width="15.77734375" style="142" customWidth="1"/>
    <col min="2054" max="2058" width="13.77734375" style="142" customWidth="1"/>
    <col min="2059" max="2304" width="8.88671875" style="142"/>
    <col min="2305" max="2309" width="15.77734375" style="142" customWidth="1"/>
    <col min="2310" max="2314" width="13.77734375" style="142" customWidth="1"/>
    <col min="2315" max="2560" width="8.88671875" style="142"/>
    <col min="2561" max="2565" width="15.77734375" style="142" customWidth="1"/>
    <col min="2566" max="2570" width="13.77734375" style="142" customWidth="1"/>
    <col min="2571" max="2816" width="8.88671875" style="142"/>
    <col min="2817" max="2821" width="15.77734375" style="142" customWidth="1"/>
    <col min="2822" max="2826" width="13.77734375" style="142" customWidth="1"/>
    <col min="2827" max="3072" width="8.88671875" style="142"/>
    <col min="3073" max="3077" width="15.77734375" style="142" customWidth="1"/>
    <col min="3078" max="3082" width="13.77734375" style="142" customWidth="1"/>
    <col min="3083" max="3328" width="8.88671875" style="142"/>
    <col min="3329" max="3333" width="15.77734375" style="142" customWidth="1"/>
    <col min="3334" max="3338" width="13.77734375" style="142" customWidth="1"/>
    <col min="3339" max="3584" width="8.88671875" style="142"/>
    <col min="3585" max="3589" width="15.77734375" style="142" customWidth="1"/>
    <col min="3590" max="3594" width="13.77734375" style="142" customWidth="1"/>
    <col min="3595" max="3840" width="8.88671875" style="142"/>
    <col min="3841" max="3845" width="15.77734375" style="142" customWidth="1"/>
    <col min="3846" max="3850" width="13.77734375" style="142" customWidth="1"/>
    <col min="3851" max="4096" width="8.88671875" style="142"/>
    <col min="4097" max="4101" width="15.77734375" style="142" customWidth="1"/>
    <col min="4102" max="4106" width="13.77734375" style="142" customWidth="1"/>
    <col min="4107" max="4352" width="8.88671875" style="142"/>
    <col min="4353" max="4357" width="15.77734375" style="142" customWidth="1"/>
    <col min="4358" max="4362" width="13.77734375" style="142" customWidth="1"/>
    <col min="4363" max="4608" width="8.88671875" style="142"/>
    <col min="4609" max="4613" width="15.77734375" style="142" customWidth="1"/>
    <col min="4614" max="4618" width="13.77734375" style="142" customWidth="1"/>
    <col min="4619" max="4864" width="8.88671875" style="142"/>
    <col min="4865" max="4869" width="15.77734375" style="142" customWidth="1"/>
    <col min="4870" max="4874" width="13.77734375" style="142" customWidth="1"/>
    <col min="4875" max="5120" width="8.88671875" style="142"/>
    <col min="5121" max="5125" width="15.77734375" style="142" customWidth="1"/>
    <col min="5126" max="5130" width="13.77734375" style="142" customWidth="1"/>
    <col min="5131" max="5376" width="8.88671875" style="142"/>
    <col min="5377" max="5381" width="15.77734375" style="142" customWidth="1"/>
    <col min="5382" max="5386" width="13.77734375" style="142" customWidth="1"/>
    <col min="5387" max="5632" width="8.88671875" style="142"/>
    <col min="5633" max="5637" width="15.77734375" style="142" customWidth="1"/>
    <col min="5638" max="5642" width="13.77734375" style="142" customWidth="1"/>
    <col min="5643" max="5888" width="8.88671875" style="142"/>
    <col min="5889" max="5893" width="15.77734375" style="142" customWidth="1"/>
    <col min="5894" max="5898" width="13.77734375" style="142" customWidth="1"/>
    <col min="5899" max="6144" width="8.88671875" style="142"/>
    <col min="6145" max="6149" width="15.77734375" style="142" customWidth="1"/>
    <col min="6150" max="6154" width="13.77734375" style="142" customWidth="1"/>
    <col min="6155" max="6400" width="8.88671875" style="142"/>
    <col min="6401" max="6405" width="15.77734375" style="142" customWidth="1"/>
    <col min="6406" max="6410" width="13.77734375" style="142" customWidth="1"/>
    <col min="6411" max="6656" width="8.88671875" style="142"/>
    <col min="6657" max="6661" width="15.77734375" style="142" customWidth="1"/>
    <col min="6662" max="6666" width="13.77734375" style="142" customWidth="1"/>
    <col min="6667" max="6912" width="8.88671875" style="142"/>
    <col min="6913" max="6917" width="15.77734375" style="142" customWidth="1"/>
    <col min="6918" max="6922" width="13.77734375" style="142" customWidth="1"/>
    <col min="6923" max="7168" width="8.88671875" style="142"/>
    <col min="7169" max="7173" width="15.77734375" style="142" customWidth="1"/>
    <col min="7174" max="7178" width="13.77734375" style="142" customWidth="1"/>
    <col min="7179" max="7424" width="8.88671875" style="142"/>
    <col min="7425" max="7429" width="15.77734375" style="142" customWidth="1"/>
    <col min="7430" max="7434" width="13.77734375" style="142" customWidth="1"/>
    <col min="7435" max="7680" width="8.88671875" style="142"/>
    <col min="7681" max="7685" width="15.77734375" style="142" customWidth="1"/>
    <col min="7686" max="7690" width="13.77734375" style="142" customWidth="1"/>
    <col min="7691" max="7936" width="8.88671875" style="142"/>
    <col min="7937" max="7941" width="15.77734375" style="142" customWidth="1"/>
    <col min="7942" max="7946" width="13.77734375" style="142" customWidth="1"/>
    <col min="7947" max="8192" width="8.88671875" style="142"/>
    <col min="8193" max="8197" width="15.77734375" style="142" customWidth="1"/>
    <col min="8198" max="8202" width="13.77734375" style="142" customWidth="1"/>
    <col min="8203" max="8448" width="8.88671875" style="142"/>
    <col min="8449" max="8453" width="15.77734375" style="142" customWidth="1"/>
    <col min="8454" max="8458" width="13.77734375" style="142" customWidth="1"/>
    <col min="8459" max="8704" width="8.88671875" style="142"/>
    <col min="8705" max="8709" width="15.77734375" style="142" customWidth="1"/>
    <col min="8710" max="8714" width="13.77734375" style="142" customWidth="1"/>
    <col min="8715" max="8960" width="8.88671875" style="142"/>
    <col min="8961" max="8965" width="15.77734375" style="142" customWidth="1"/>
    <col min="8966" max="8970" width="13.77734375" style="142" customWidth="1"/>
    <col min="8971" max="9216" width="8.88671875" style="142"/>
    <col min="9217" max="9221" width="15.77734375" style="142" customWidth="1"/>
    <col min="9222" max="9226" width="13.77734375" style="142" customWidth="1"/>
    <col min="9227" max="9472" width="8.88671875" style="142"/>
    <col min="9473" max="9477" width="15.77734375" style="142" customWidth="1"/>
    <col min="9478" max="9482" width="13.77734375" style="142" customWidth="1"/>
    <col min="9483" max="9728" width="8.88671875" style="142"/>
    <col min="9729" max="9733" width="15.77734375" style="142" customWidth="1"/>
    <col min="9734" max="9738" width="13.77734375" style="142" customWidth="1"/>
    <col min="9739" max="9984" width="8.88671875" style="142"/>
    <col min="9985" max="9989" width="15.77734375" style="142" customWidth="1"/>
    <col min="9990" max="9994" width="13.77734375" style="142" customWidth="1"/>
    <col min="9995" max="10240" width="8.88671875" style="142"/>
    <col min="10241" max="10245" width="15.77734375" style="142" customWidth="1"/>
    <col min="10246" max="10250" width="13.77734375" style="142" customWidth="1"/>
    <col min="10251" max="10496" width="8.88671875" style="142"/>
    <col min="10497" max="10501" width="15.77734375" style="142" customWidth="1"/>
    <col min="10502" max="10506" width="13.77734375" style="142" customWidth="1"/>
    <col min="10507" max="10752" width="8.88671875" style="142"/>
    <col min="10753" max="10757" width="15.77734375" style="142" customWidth="1"/>
    <col min="10758" max="10762" width="13.77734375" style="142" customWidth="1"/>
    <col min="10763" max="11008" width="8.88671875" style="142"/>
    <col min="11009" max="11013" width="15.77734375" style="142" customWidth="1"/>
    <col min="11014" max="11018" width="13.77734375" style="142" customWidth="1"/>
    <col min="11019" max="11264" width="8.88671875" style="142"/>
    <col min="11265" max="11269" width="15.77734375" style="142" customWidth="1"/>
    <col min="11270" max="11274" width="13.77734375" style="142" customWidth="1"/>
    <col min="11275" max="11520" width="8.88671875" style="142"/>
    <col min="11521" max="11525" width="15.77734375" style="142" customWidth="1"/>
    <col min="11526" max="11530" width="13.77734375" style="142" customWidth="1"/>
    <col min="11531" max="11776" width="8.88671875" style="142"/>
    <col min="11777" max="11781" width="15.77734375" style="142" customWidth="1"/>
    <col min="11782" max="11786" width="13.77734375" style="142" customWidth="1"/>
    <col min="11787" max="12032" width="8.88671875" style="142"/>
    <col min="12033" max="12037" width="15.77734375" style="142" customWidth="1"/>
    <col min="12038" max="12042" width="13.77734375" style="142" customWidth="1"/>
    <col min="12043" max="12288" width="8.88671875" style="142"/>
    <col min="12289" max="12293" width="15.77734375" style="142" customWidth="1"/>
    <col min="12294" max="12298" width="13.77734375" style="142" customWidth="1"/>
    <col min="12299" max="12544" width="8.88671875" style="142"/>
    <col min="12545" max="12549" width="15.77734375" style="142" customWidth="1"/>
    <col min="12550" max="12554" width="13.77734375" style="142" customWidth="1"/>
    <col min="12555" max="12800" width="8.88671875" style="142"/>
    <col min="12801" max="12805" width="15.77734375" style="142" customWidth="1"/>
    <col min="12806" max="12810" width="13.77734375" style="142" customWidth="1"/>
    <col min="12811" max="13056" width="8.88671875" style="142"/>
    <col min="13057" max="13061" width="15.77734375" style="142" customWidth="1"/>
    <col min="13062" max="13066" width="13.77734375" style="142" customWidth="1"/>
    <col min="13067" max="13312" width="8.88671875" style="142"/>
    <col min="13313" max="13317" width="15.77734375" style="142" customWidth="1"/>
    <col min="13318" max="13322" width="13.77734375" style="142" customWidth="1"/>
    <col min="13323" max="13568" width="8.88671875" style="142"/>
    <col min="13569" max="13573" width="15.77734375" style="142" customWidth="1"/>
    <col min="13574" max="13578" width="13.77734375" style="142" customWidth="1"/>
    <col min="13579" max="13824" width="8.88671875" style="142"/>
    <col min="13825" max="13829" width="15.77734375" style="142" customWidth="1"/>
    <col min="13830" max="13834" width="13.77734375" style="142" customWidth="1"/>
    <col min="13835" max="14080" width="8.88671875" style="142"/>
    <col min="14081" max="14085" width="15.77734375" style="142" customWidth="1"/>
    <col min="14086" max="14090" width="13.77734375" style="142" customWidth="1"/>
    <col min="14091" max="14336" width="8.88671875" style="142"/>
    <col min="14337" max="14341" width="15.77734375" style="142" customWidth="1"/>
    <col min="14342" max="14346" width="13.77734375" style="142" customWidth="1"/>
    <col min="14347" max="14592" width="8.88671875" style="142"/>
    <col min="14593" max="14597" width="15.77734375" style="142" customWidth="1"/>
    <col min="14598" max="14602" width="13.77734375" style="142" customWidth="1"/>
    <col min="14603" max="14848" width="8.88671875" style="142"/>
    <col min="14849" max="14853" width="15.77734375" style="142" customWidth="1"/>
    <col min="14854" max="14858" width="13.77734375" style="142" customWidth="1"/>
    <col min="14859" max="15104" width="8.88671875" style="142"/>
    <col min="15105" max="15109" width="15.77734375" style="142" customWidth="1"/>
    <col min="15110" max="15114" width="13.77734375" style="142" customWidth="1"/>
    <col min="15115" max="15360" width="8.88671875" style="142"/>
    <col min="15361" max="15365" width="15.77734375" style="142" customWidth="1"/>
    <col min="15366" max="15370" width="13.77734375" style="142" customWidth="1"/>
    <col min="15371" max="15616" width="8.88671875" style="142"/>
    <col min="15617" max="15621" width="15.77734375" style="142" customWidth="1"/>
    <col min="15622" max="15626" width="13.77734375" style="142" customWidth="1"/>
    <col min="15627" max="15872" width="8.88671875" style="142"/>
    <col min="15873" max="15877" width="15.77734375" style="142" customWidth="1"/>
    <col min="15878" max="15882" width="13.77734375" style="142" customWidth="1"/>
    <col min="15883" max="16128" width="8.88671875" style="142"/>
    <col min="16129" max="16133" width="15.77734375" style="142" customWidth="1"/>
    <col min="16134" max="16138" width="13.77734375" style="142" customWidth="1"/>
    <col min="16139" max="16384" width="8.88671875" style="142"/>
  </cols>
  <sheetData>
    <row r="1" spans="1:10" ht="39" customHeight="1" x14ac:dyDescent="0.15">
      <c r="A1" s="222" t="s">
        <v>102</v>
      </c>
      <c r="B1" s="222"/>
      <c r="C1" s="222"/>
      <c r="D1" s="222"/>
      <c r="E1" s="222"/>
      <c r="F1" s="141"/>
      <c r="G1" s="141"/>
      <c r="H1" s="141"/>
      <c r="I1" s="141"/>
      <c r="J1" s="141"/>
    </row>
    <row r="2" spans="1:10" ht="6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15">
      <c r="A3" s="143"/>
      <c r="B3" s="143"/>
      <c r="C3" s="226" t="s">
        <v>103</v>
      </c>
      <c r="D3" s="226"/>
      <c r="E3" s="226"/>
      <c r="F3" s="144"/>
      <c r="G3" s="144"/>
      <c r="H3" s="144"/>
      <c r="I3" s="144"/>
      <c r="J3" s="144"/>
    </row>
    <row r="4" spans="1:10" ht="21.95" customHeight="1" x14ac:dyDescent="0.15">
      <c r="A4" s="223" t="s">
        <v>88</v>
      </c>
      <c r="B4" s="224"/>
      <c r="C4" s="224"/>
      <c r="D4" s="224"/>
      <c r="E4" s="225"/>
    </row>
    <row r="5" spans="1:10" ht="21.95" customHeight="1" thickBot="1" x14ac:dyDescent="0.2">
      <c r="A5" s="204" t="s">
        <v>104</v>
      </c>
      <c r="B5" s="205" t="s">
        <v>105</v>
      </c>
      <c r="C5" s="206" t="s">
        <v>49</v>
      </c>
      <c r="D5" s="207" t="s">
        <v>48</v>
      </c>
      <c r="E5" s="208" t="s">
        <v>106</v>
      </c>
    </row>
    <row r="6" spans="1:10" s="150" customFormat="1" ht="21.95" customHeight="1" thickTop="1" x14ac:dyDescent="0.15">
      <c r="A6" s="146" t="s">
        <v>89</v>
      </c>
      <c r="B6" s="147"/>
      <c r="C6" s="148">
        <f>SUM(C7:C11)</f>
        <v>25503000</v>
      </c>
      <c r="D6" s="148">
        <f>SUM(D7:D11)</f>
        <v>28855090</v>
      </c>
      <c r="E6" s="149">
        <f>SUM(E7:E11)</f>
        <v>3352090</v>
      </c>
    </row>
    <row r="7" spans="1:10" ht="21.95" customHeight="1" x14ac:dyDescent="0.15">
      <c r="A7" s="209" t="str">
        <f>세입!B8</f>
        <v>04 보조금수입</v>
      </c>
      <c r="B7" s="152" t="str">
        <f>세입!C9</f>
        <v>41 보조금수입</v>
      </c>
      <c r="C7" s="153">
        <f>세입!E9</f>
        <v>21444000</v>
      </c>
      <c r="D7" s="153">
        <f>세입!F9</f>
        <v>23952000</v>
      </c>
      <c r="E7" s="154">
        <f t="shared" ref="E7:E11" si="0">D7-C7</f>
        <v>2508000</v>
      </c>
    </row>
    <row r="8" spans="1:10" ht="21.95" customHeight="1" x14ac:dyDescent="0.15">
      <c r="A8" s="151" t="str">
        <f>세입!B12</f>
        <v>05 후원금수입</v>
      </c>
      <c r="B8" s="152" t="str">
        <f>세입!C13</f>
        <v>51 후원금수입</v>
      </c>
      <c r="C8" s="153">
        <f>세입!E13</f>
        <v>300000</v>
      </c>
      <c r="D8" s="153">
        <f>세입!F13</f>
        <v>300000</v>
      </c>
      <c r="E8" s="154">
        <f t="shared" si="0"/>
        <v>0</v>
      </c>
    </row>
    <row r="9" spans="1:10" ht="21.95" customHeight="1" x14ac:dyDescent="0.15">
      <c r="A9" s="151" t="str">
        <f>세입!B16</f>
        <v>08 전입금수입</v>
      </c>
      <c r="B9" s="152" t="str">
        <f>세입!C17</f>
        <v xml:space="preserve"> 81 전입금수입</v>
      </c>
      <c r="C9" s="153">
        <f>세입!E17</f>
        <v>3672000</v>
      </c>
      <c r="D9" s="153">
        <f>세입!F17</f>
        <v>4536000</v>
      </c>
      <c r="E9" s="154">
        <f t="shared" si="0"/>
        <v>864000</v>
      </c>
    </row>
    <row r="10" spans="1:10" ht="21.95" customHeight="1" x14ac:dyDescent="0.15">
      <c r="A10" s="151" t="str">
        <f>세입!B20</f>
        <v>09 이월금</v>
      </c>
      <c r="B10" s="152" t="str">
        <f>세입!C21</f>
        <v>91 전년도 이월금</v>
      </c>
      <c r="C10" s="153">
        <f>세입!E21</f>
        <v>83000</v>
      </c>
      <c r="D10" s="153">
        <f>세입!F21</f>
        <v>63090</v>
      </c>
      <c r="E10" s="154">
        <f t="shared" si="0"/>
        <v>-19910</v>
      </c>
    </row>
    <row r="11" spans="1:10" ht="21.95" customHeight="1" x14ac:dyDescent="0.15">
      <c r="A11" s="155" t="str">
        <f>세입!B24</f>
        <v>10 잡수입</v>
      </c>
      <c r="B11" s="156" t="str">
        <f>세입!C25</f>
        <v>101 잡수입</v>
      </c>
      <c r="C11" s="157">
        <f>세입!E25</f>
        <v>4000</v>
      </c>
      <c r="D11" s="157">
        <f>세입!F25</f>
        <v>4000</v>
      </c>
      <c r="E11" s="158">
        <f t="shared" si="0"/>
        <v>0</v>
      </c>
    </row>
    <row r="12" spans="1:10" ht="21.95" customHeight="1" x14ac:dyDescent="0.15">
      <c r="A12" s="159"/>
      <c r="B12" s="159"/>
      <c r="C12" s="160"/>
      <c r="D12" s="161"/>
      <c r="E12" s="162"/>
    </row>
    <row r="13" spans="1:10" ht="21.95" customHeight="1" x14ac:dyDescent="0.15">
      <c r="A13" s="163"/>
      <c r="B13" s="163"/>
      <c r="C13" s="163"/>
      <c r="D13" s="163"/>
      <c r="E13" s="164"/>
    </row>
    <row r="14" spans="1:10" s="145" customFormat="1" ht="21.95" customHeight="1" x14ac:dyDescent="0.15">
      <c r="A14" s="223" t="s">
        <v>90</v>
      </c>
      <c r="B14" s="224"/>
      <c r="C14" s="224"/>
      <c r="D14" s="224"/>
      <c r="E14" s="225"/>
    </row>
    <row r="15" spans="1:10" s="145" customFormat="1" ht="21.95" customHeight="1" thickBot="1" x14ac:dyDescent="0.2">
      <c r="A15" s="204" t="s">
        <v>107</v>
      </c>
      <c r="B15" s="205" t="s">
        <v>108</v>
      </c>
      <c r="C15" s="206" t="s">
        <v>109</v>
      </c>
      <c r="D15" s="207" t="s">
        <v>110</v>
      </c>
      <c r="E15" s="208" t="s">
        <v>111</v>
      </c>
    </row>
    <row r="16" spans="1:10" s="145" customFormat="1" ht="21.95" customHeight="1" thickTop="1" x14ac:dyDescent="0.15">
      <c r="A16" s="146" t="s">
        <v>91</v>
      </c>
      <c r="B16" s="165"/>
      <c r="C16" s="166">
        <f>SUM(C17:C19)</f>
        <v>25503000</v>
      </c>
      <c r="D16" s="166">
        <f>SUM(D17:D19)</f>
        <v>28855090</v>
      </c>
      <c r="E16" s="167">
        <f>D16-C16</f>
        <v>3352090</v>
      </c>
    </row>
    <row r="17" spans="1:7" s="145" customFormat="1" ht="21.95" customHeight="1" x14ac:dyDescent="0.15">
      <c r="A17" s="168" t="str">
        <f>세출!B8</f>
        <v>01 사무비</v>
      </c>
      <c r="B17" s="169" t="str">
        <f>세출!C9</f>
        <v>13 운영비</v>
      </c>
      <c r="C17" s="170">
        <f>세출!E9</f>
        <v>381000</v>
      </c>
      <c r="D17" s="170">
        <f>세출!F9</f>
        <v>360000</v>
      </c>
      <c r="E17" s="171">
        <f t="shared" ref="E17:E19" si="1">D17-C17</f>
        <v>-21000</v>
      </c>
    </row>
    <row r="18" spans="1:7" s="145" customFormat="1" ht="21.95" customHeight="1" x14ac:dyDescent="0.15">
      <c r="A18" s="172" t="str">
        <f>세출!B12</f>
        <v>03 사업비</v>
      </c>
      <c r="B18" s="210" t="str">
        <f>세출!C13</f>
        <v>34 일상생활지원사업비</v>
      </c>
      <c r="C18" s="170">
        <f>세출!E13</f>
        <v>25116000</v>
      </c>
      <c r="D18" s="170">
        <f>세출!F13</f>
        <v>28488000</v>
      </c>
      <c r="E18" s="171">
        <f t="shared" si="1"/>
        <v>3372000</v>
      </c>
      <c r="F18" s="173"/>
      <c r="G18" s="173"/>
    </row>
    <row r="19" spans="1:7" s="145" customFormat="1" ht="21.95" customHeight="1" x14ac:dyDescent="0.15">
      <c r="A19" s="174" t="str">
        <f>세출!B16</f>
        <v>08 예비비및기타</v>
      </c>
      <c r="B19" s="175" t="str">
        <f>세출!C17</f>
        <v>81 예비비및기타</v>
      </c>
      <c r="C19" s="176">
        <f>세출!E17</f>
        <v>6000</v>
      </c>
      <c r="D19" s="176">
        <f>세출!F17</f>
        <v>7090</v>
      </c>
      <c r="E19" s="177">
        <f t="shared" si="1"/>
        <v>1090</v>
      </c>
      <c r="F19" s="173"/>
      <c r="G19" s="173"/>
    </row>
    <row r="20" spans="1:7" s="145" customFormat="1" ht="21.95" customHeight="1" x14ac:dyDescent="0.15">
      <c r="A20" s="159"/>
      <c r="B20" s="159"/>
      <c r="C20" s="178"/>
      <c r="D20" s="178"/>
      <c r="E20" s="179"/>
    </row>
    <row r="21" spans="1:7" s="145" customFormat="1" ht="21.95" customHeight="1" x14ac:dyDescent="0.15">
      <c r="A21" s="159"/>
      <c r="B21" s="159"/>
      <c r="C21" s="178"/>
      <c r="D21" s="178"/>
      <c r="E21" s="179"/>
    </row>
    <row r="22" spans="1:7" s="145" customFormat="1" ht="21.95" customHeight="1" x14ac:dyDescent="0.15">
      <c r="A22" s="159"/>
      <c r="B22" s="159"/>
      <c r="C22" s="180"/>
      <c r="D22" s="161"/>
      <c r="E22" s="181"/>
    </row>
    <row r="23" spans="1:7" s="145" customFormat="1" ht="21.95" customHeight="1" x14ac:dyDescent="0.15">
      <c r="B23" s="182"/>
      <c r="C23" s="182"/>
      <c r="D23" s="182"/>
    </row>
    <row r="24" spans="1:7" s="145" customFormat="1" ht="12" x14ac:dyDescent="0.15">
      <c r="B24" s="183"/>
      <c r="C24" s="183"/>
      <c r="D24" s="184"/>
    </row>
    <row r="25" spans="1:7" s="145" customFormat="1" ht="24.75" customHeight="1" x14ac:dyDescent="0.15"/>
  </sheetData>
  <mergeCells count="4">
    <mergeCell ref="A1:E1"/>
    <mergeCell ref="A4:E4"/>
    <mergeCell ref="A14:E14"/>
    <mergeCell ref="C3:E3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7" zoomScale="85" zoomScaleNormal="85" workbookViewId="0">
      <selection activeCell="A15" sqref="A15"/>
    </sheetView>
  </sheetViews>
  <sheetFormatPr defaultRowHeight="13.5" x14ac:dyDescent="0.15"/>
  <cols>
    <col min="1" max="1" width="14.21875" style="145" customWidth="1"/>
    <col min="2" max="2" width="14.6640625" style="145" customWidth="1"/>
    <col min="3" max="4" width="15.77734375" style="145" customWidth="1"/>
    <col min="5" max="5" width="14.33203125" style="145" customWidth="1"/>
    <col min="6" max="10" width="13.77734375" style="145" customWidth="1"/>
    <col min="11" max="256" width="8.88671875" style="142"/>
    <col min="257" max="261" width="15.77734375" style="142" customWidth="1"/>
    <col min="262" max="266" width="13.77734375" style="142" customWidth="1"/>
    <col min="267" max="512" width="8.88671875" style="142"/>
    <col min="513" max="517" width="15.77734375" style="142" customWidth="1"/>
    <col min="518" max="522" width="13.77734375" style="142" customWidth="1"/>
    <col min="523" max="768" width="8.88671875" style="142"/>
    <col min="769" max="773" width="15.77734375" style="142" customWidth="1"/>
    <col min="774" max="778" width="13.77734375" style="142" customWidth="1"/>
    <col min="779" max="1024" width="8.88671875" style="142"/>
    <col min="1025" max="1029" width="15.77734375" style="142" customWidth="1"/>
    <col min="1030" max="1034" width="13.77734375" style="142" customWidth="1"/>
    <col min="1035" max="1280" width="8.88671875" style="142"/>
    <col min="1281" max="1285" width="15.77734375" style="142" customWidth="1"/>
    <col min="1286" max="1290" width="13.77734375" style="142" customWidth="1"/>
    <col min="1291" max="1536" width="8.88671875" style="142"/>
    <col min="1537" max="1541" width="15.77734375" style="142" customWidth="1"/>
    <col min="1542" max="1546" width="13.77734375" style="142" customWidth="1"/>
    <col min="1547" max="1792" width="8.88671875" style="142"/>
    <col min="1793" max="1797" width="15.77734375" style="142" customWidth="1"/>
    <col min="1798" max="1802" width="13.77734375" style="142" customWidth="1"/>
    <col min="1803" max="2048" width="8.88671875" style="142"/>
    <col min="2049" max="2053" width="15.77734375" style="142" customWidth="1"/>
    <col min="2054" max="2058" width="13.77734375" style="142" customWidth="1"/>
    <col min="2059" max="2304" width="8.88671875" style="142"/>
    <col min="2305" max="2309" width="15.77734375" style="142" customWidth="1"/>
    <col min="2310" max="2314" width="13.77734375" style="142" customWidth="1"/>
    <col min="2315" max="2560" width="8.88671875" style="142"/>
    <col min="2561" max="2565" width="15.77734375" style="142" customWidth="1"/>
    <col min="2566" max="2570" width="13.77734375" style="142" customWidth="1"/>
    <col min="2571" max="2816" width="8.88671875" style="142"/>
    <col min="2817" max="2821" width="15.77734375" style="142" customWidth="1"/>
    <col min="2822" max="2826" width="13.77734375" style="142" customWidth="1"/>
    <col min="2827" max="3072" width="8.88671875" style="142"/>
    <col min="3073" max="3077" width="15.77734375" style="142" customWidth="1"/>
    <col min="3078" max="3082" width="13.77734375" style="142" customWidth="1"/>
    <col min="3083" max="3328" width="8.88671875" style="142"/>
    <col min="3329" max="3333" width="15.77734375" style="142" customWidth="1"/>
    <col min="3334" max="3338" width="13.77734375" style="142" customWidth="1"/>
    <col min="3339" max="3584" width="8.88671875" style="142"/>
    <col min="3585" max="3589" width="15.77734375" style="142" customWidth="1"/>
    <col min="3590" max="3594" width="13.77734375" style="142" customWidth="1"/>
    <col min="3595" max="3840" width="8.88671875" style="142"/>
    <col min="3841" max="3845" width="15.77734375" style="142" customWidth="1"/>
    <col min="3846" max="3850" width="13.77734375" style="142" customWidth="1"/>
    <col min="3851" max="4096" width="8.88671875" style="142"/>
    <col min="4097" max="4101" width="15.77734375" style="142" customWidth="1"/>
    <col min="4102" max="4106" width="13.77734375" style="142" customWidth="1"/>
    <col min="4107" max="4352" width="8.88671875" style="142"/>
    <col min="4353" max="4357" width="15.77734375" style="142" customWidth="1"/>
    <col min="4358" max="4362" width="13.77734375" style="142" customWidth="1"/>
    <col min="4363" max="4608" width="8.88671875" style="142"/>
    <col min="4609" max="4613" width="15.77734375" style="142" customWidth="1"/>
    <col min="4614" max="4618" width="13.77734375" style="142" customWidth="1"/>
    <col min="4619" max="4864" width="8.88671875" style="142"/>
    <col min="4865" max="4869" width="15.77734375" style="142" customWidth="1"/>
    <col min="4870" max="4874" width="13.77734375" style="142" customWidth="1"/>
    <col min="4875" max="5120" width="8.88671875" style="142"/>
    <col min="5121" max="5125" width="15.77734375" style="142" customWidth="1"/>
    <col min="5126" max="5130" width="13.77734375" style="142" customWidth="1"/>
    <col min="5131" max="5376" width="8.88671875" style="142"/>
    <col min="5377" max="5381" width="15.77734375" style="142" customWidth="1"/>
    <col min="5382" max="5386" width="13.77734375" style="142" customWidth="1"/>
    <col min="5387" max="5632" width="8.88671875" style="142"/>
    <col min="5633" max="5637" width="15.77734375" style="142" customWidth="1"/>
    <col min="5638" max="5642" width="13.77734375" style="142" customWidth="1"/>
    <col min="5643" max="5888" width="8.88671875" style="142"/>
    <col min="5889" max="5893" width="15.77734375" style="142" customWidth="1"/>
    <col min="5894" max="5898" width="13.77734375" style="142" customWidth="1"/>
    <col min="5899" max="6144" width="8.88671875" style="142"/>
    <col min="6145" max="6149" width="15.77734375" style="142" customWidth="1"/>
    <col min="6150" max="6154" width="13.77734375" style="142" customWidth="1"/>
    <col min="6155" max="6400" width="8.88671875" style="142"/>
    <col min="6401" max="6405" width="15.77734375" style="142" customWidth="1"/>
    <col min="6406" max="6410" width="13.77734375" style="142" customWidth="1"/>
    <col min="6411" max="6656" width="8.88671875" style="142"/>
    <col min="6657" max="6661" width="15.77734375" style="142" customWidth="1"/>
    <col min="6662" max="6666" width="13.77734375" style="142" customWidth="1"/>
    <col min="6667" max="6912" width="8.88671875" style="142"/>
    <col min="6913" max="6917" width="15.77734375" style="142" customWidth="1"/>
    <col min="6918" max="6922" width="13.77734375" style="142" customWidth="1"/>
    <col min="6923" max="7168" width="8.88671875" style="142"/>
    <col min="7169" max="7173" width="15.77734375" style="142" customWidth="1"/>
    <col min="7174" max="7178" width="13.77734375" style="142" customWidth="1"/>
    <col min="7179" max="7424" width="8.88671875" style="142"/>
    <col min="7425" max="7429" width="15.77734375" style="142" customWidth="1"/>
    <col min="7430" max="7434" width="13.77734375" style="142" customWidth="1"/>
    <col min="7435" max="7680" width="8.88671875" style="142"/>
    <col min="7681" max="7685" width="15.77734375" style="142" customWidth="1"/>
    <col min="7686" max="7690" width="13.77734375" style="142" customWidth="1"/>
    <col min="7691" max="7936" width="8.88671875" style="142"/>
    <col min="7937" max="7941" width="15.77734375" style="142" customWidth="1"/>
    <col min="7942" max="7946" width="13.77734375" style="142" customWidth="1"/>
    <col min="7947" max="8192" width="8.88671875" style="142"/>
    <col min="8193" max="8197" width="15.77734375" style="142" customWidth="1"/>
    <col min="8198" max="8202" width="13.77734375" style="142" customWidth="1"/>
    <col min="8203" max="8448" width="8.88671875" style="142"/>
    <col min="8449" max="8453" width="15.77734375" style="142" customWidth="1"/>
    <col min="8454" max="8458" width="13.77734375" style="142" customWidth="1"/>
    <col min="8459" max="8704" width="8.88671875" style="142"/>
    <col min="8705" max="8709" width="15.77734375" style="142" customWidth="1"/>
    <col min="8710" max="8714" width="13.77734375" style="142" customWidth="1"/>
    <col min="8715" max="8960" width="8.88671875" style="142"/>
    <col min="8961" max="8965" width="15.77734375" style="142" customWidth="1"/>
    <col min="8966" max="8970" width="13.77734375" style="142" customWidth="1"/>
    <col min="8971" max="9216" width="8.88671875" style="142"/>
    <col min="9217" max="9221" width="15.77734375" style="142" customWidth="1"/>
    <col min="9222" max="9226" width="13.77734375" style="142" customWidth="1"/>
    <col min="9227" max="9472" width="8.88671875" style="142"/>
    <col min="9473" max="9477" width="15.77734375" style="142" customWidth="1"/>
    <col min="9478" max="9482" width="13.77734375" style="142" customWidth="1"/>
    <col min="9483" max="9728" width="8.88671875" style="142"/>
    <col min="9729" max="9733" width="15.77734375" style="142" customWidth="1"/>
    <col min="9734" max="9738" width="13.77734375" style="142" customWidth="1"/>
    <col min="9739" max="9984" width="8.88671875" style="142"/>
    <col min="9985" max="9989" width="15.77734375" style="142" customWidth="1"/>
    <col min="9990" max="9994" width="13.77734375" style="142" customWidth="1"/>
    <col min="9995" max="10240" width="8.88671875" style="142"/>
    <col min="10241" max="10245" width="15.77734375" style="142" customWidth="1"/>
    <col min="10246" max="10250" width="13.77734375" style="142" customWidth="1"/>
    <col min="10251" max="10496" width="8.88671875" style="142"/>
    <col min="10497" max="10501" width="15.77734375" style="142" customWidth="1"/>
    <col min="10502" max="10506" width="13.77734375" style="142" customWidth="1"/>
    <col min="10507" max="10752" width="8.88671875" style="142"/>
    <col min="10753" max="10757" width="15.77734375" style="142" customWidth="1"/>
    <col min="10758" max="10762" width="13.77734375" style="142" customWidth="1"/>
    <col min="10763" max="11008" width="8.88671875" style="142"/>
    <col min="11009" max="11013" width="15.77734375" style="142" customWidth="1"/>
    <col min="11014" max="11018" width="13.77734375" style="142" customWidth="1"/>
    <col min="11019" max="11264" width="8.88671875" style="142"/>
    <col min="11265" max="11269" width="15.77734375" style="142" customWidth="1"/>
    <col min="11270" max="11274" width="13.77734375" style="142" customWidth="1"/>
    <col min="11275" max="11520" width="8.88671875" style="142"/>
    <col min="11521" max="11525" width="15.77734375" style="142" customWidth="1"/>
    <col min="11526" max="11530" width="13.77734375" style="142" customWidth="1"/>
    <col min="11531" max="11776" width="8.88671875" style="142"/>
    <col min="11777" max="11781" width="15.77734375" style="142" customWidth="1"/>
    <col min="11782" max="11786" width="13.77734375" style="142" customWidth="1"/>
    <col min="11787" max="12032" width="8.88671875" style="142"/>
    <col min="12033" max="12037" width="15.77734375" style="142" customWidth="1"/>
    <col min="12038" max="12042" width="13.77734375" style="142" customWidth="1"/>
    <col min="12043" max="12288" width="8.88671875" style="142"/>
    <col min="12289" max="12293" width="15.77734375" style="142" customWidth="1"/>
    <col min="12294" max="12298" width="13.77734375" style="142" customWidth="1"/>
    <col min="12299" max="12544" width="8.88671875" style="142"/>
    <col min="12545" max="12549" width="15.77734375" style="142" customWidth="1"/>
    <col min="12550" max="12554" width="13.77734375" style="142" customWidth="1"/>
    <col min="12555" max="12800" width="8.88671875" style="142"/>
    <col min="12801" max="12805" width="15.77734375" style="142" customWidth="1"/>
    <col min="12806" max="12810" width="13.77734375" style="142" customWidth="1"/>
    <col min="12811" max="13056" width="8.88671875" style="142"/>
    <col min="13057" max="13061" width="15.77734375" style="142" customWidth="1"/>
    <col min="13062" max="13066" width="13.77734375" style="142" customWidth="1"/>
    <col min="13067" max="13312" width="8.88671875" style="142"/>
    <col min="13313" max="13317" width="15.77734375" style="142" customWidth="1"/>
    <col min="13318" max="13322" width="13.77734375" style="142" customWidth="1"/>
    <col min="13323" max="13568" width="8.88671875" style="142"/>
    <col min="13569" max="13573" width="15.77734375" style="142" customWidth="1"/>
    <col min="13574" max="13578" width="13.77734375" style="142" customWidth="1"/>
    <col min="13579" max="13824" width="8.88671875" style="142"/>
    <col min="13825" max="13829" width="15.77734375" style="142" customWidth="1"/>
    <col min="13830" max="13834" width="13.77734375" style="142" customWidth="1"/>
    <col min="13835" max="14080" width="8.88671875" style="142"/>
    <col min="14081" max="14085" width="15.77734375" style="142" customWidth="1"/>
    <col min="14086" max="14090" width="13.77734375" style="142" customWidth="1"/>
    <col min="14091" max="14336" width="8.88671875" style="142"/>
    <col min="14337" max="14341" width="15.77734375" style="142" customWidth="1"/>
    <col min="14342" max="14346" width="13.77734375" style="142" customWidth="1"/>
    <col min="14347" max="14592" width="8.88671875" style="142"/>
    <col min="14593" max="14597" width="15.77734375" style="142" customWidth="1"/>
    <col min="14598" max="14602" width="13.77734375" style="142" customWidth="1"/>
    <col min="14603" max="14848" width="8.88671875" style="142"/>
    <col min="14849" max="14853" width="15.77734375" style="142" customWidth="1"/>
    <col min="14854" max="14858" width="13.77734375" style="142" customWidth="1"/>
    <col min="14859" max="15104" width="8.88671875" style="142"/>
    <col min="15105" max="15109" width="15.77734375" style="142" customWidth="1"/>
    <col min="15110" max="15114" width="13.77734375" style="142" customWidth="1"/>
    <col min="15115" max="15360" width="8.88671875" style="142"/>
    <col min="15361" max="15365" width="15.77734375" style="142" customWidth="1"/>
    <col min="15366" max="15370" width="13.77734375" style="142" customWidth="1"/>
    <col min="15371" max="15616" width="8.88671875" style="142"/>
    <col min="15617" max="15621" width="15.77734375" style="142" customWidth="1"/>
    <col min="15622" max="15626" width="13.77734375" style="142" customWidth="1"/>
    <col min="15627" max="15872" width="8.88671875" style="142"/>
    <col min="15873" max="15877" width="15.77734375" style="142" customWidth="1"/>
    <col min="15878" max="15882" width="13.77734375" style="142" customWidth="1"/>
    <col min="15883" max="16128" width="8.88671875" style="142"/>
    <col min="16129" max="16133" width="15.77734375" style="142" customWidth="1"/>
    <col min="16134" max="16138" width="13.77734375" style="142" customWidth="1"/>
    <col min="16139" max="16384" width="8.88671875" style="142"/>
  </cols>
  <sheetData>
    <row r="1" spans="1:10" ht="39" customHeight="1" x14ac:dyDescent="0.15">
      <c r="A1" s="336" t="s">
        <v>125</v>
      </c>
      <c r="B1" s="336"/>
      <c r="C1" s="336"/>
      <c r="D1" s="336"/>
      <c r="E1" s="336"/>
      <c r="F1" s="141"/>
      <c r="G1" s="141"/>
      <c r="H1" s="141"/>
      <c r="I1" s="141"/>
      <c r="J1" s="141"/>
    </row>
    <row r="2" spans="1:10" ht="6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15">
      <c r="A3" s="143"/>
      <c r="B3" s="143"/>
      <c r="C3" s="337"/>
      <c r="D3" s="338" t="s">
        <v>126</v>
      </c>
      <c r="E3" s="339"/>
      <c r="F3" s="144"/>
      <c r="G3" s="144"/>
      <c r="H3" s="144"/>
      <c r="I3" s="144"/>
      <c r="J3" s="144"/>
    </row>
    <row r="4" spans="1:10" ht="21.95" customHeight="1" x14ac:dyDescent="0.15">
      <c r="A4" s="340" t="s">
        <v>127</v>
      </c>
      <c r="B4" s="341"/>
      <c r="C4" s="341"/>
      <c r="D4" s="341"/>
      <c r="E4" s="342"/>
    </row>
    <row r="5" spans="1:10" ht="21.95" customHeight="1" thickBot="1" x14ac:dyDescent="0.2">
      <c r="A5" s="343" t="s">
        <v>128</v>
      </c>
      <c r="B5" s="344" t="s">
        <v>129</v>
      </c>
      <c r="C5" s="343" t="s">
        <v>130</v>
      </c>
      <c r="D5" s="345" t="s">
        <v>132</v>
      </c>
      <c r="E5" s="346" t="s">
        <v>134</v>
      </c>
    </row>
    <row r="6" spans="1:10" s="150" customFormat="1" ht="21.95" customHeight="1" thickTop="1" x14ac:dyDescent="0.15">
      <c r="A6" s="146" t="s">
        <v>135</v>
      </c>
      <c r="B6" s="147"/>
      <c r="C6" s="347">
        <f>SUM(C7:C11)</f>
        <v>427228000</v>
      </c>
      <c r="D6" s="347">
        <f>SUM(D7:D11)</f>
        <v>427228000</v>
      </c>
      <c r="E6" s="348">
        <f>D6-C6</f>
        <v>0</v>
      </c>
    </row>
    <row r="7" spans="1:10" ht="21.95" customHeight="1" x14ac:dyDescent="0.15">
      <c r="A7" s="151" t="s">
        <v>137</v>
      </c>
      <c r="B7" s="152" t="s">
        <v>137</v>
      </c>
      <c r="C7" s="153">
        <v>29290920</v>
      </c>
      <c r="D7" s="153">
        <v>29749080</v>
      </c>
      <c r="E7" s="154">
        <f t="shared" ref="E7:E11" si="0">D7-C7</f>
        <v>458160</v>
      </c>
    </row>
    <row r="8" spans="1:10" ht="21.95" customHeight="1" x14ac:dyDescent="0.15">
      <c r="A8" s="151" t="s">
        <v>139</v>
      </c>
      <c r="B8" s="152" t="s">
        <v>140</v>
      </c>
      <c r="C8" s="153">
        <v>345226200</v>
      </c>
      <c r="D8" s="153">
        <v>363226200</v>
      </c>
      <c r="E8" s="154">
        <f t="shared" si="0"/>
        <v>18000000</v>
      </c>
    </row>
    <row r="9" spans="1:10" ht="21.95" customHeight="1" x14ac:dyDescent="0.15">
      <c r="A9" s="151" t="s">
        <v>141</v>
      </c>
      <c r="B9" s="152" t="s">
        <v>142</v>
      </c>
      <c r="C9" s="153">
        <v>25000000</v>
      </c>
      <c r="D9" s="153">
        <v>31541816</v>
      </c>
      <c r="E9" s="154">
        <f t="shared" si="0"/>
        <v>6541816</v>
      </c>
    </row>
    <row r="10" spans="1:10" ht="21.95" customHeight="1" x14ac:dyDescent="0.15">
      <c r="A10" s="151" t="s">
        <v>144</v>
      </c>
      <c r="B10" s="152" t="s">
        <v>145</v>
      </c>
      <c r="C10" s="153">
        <v>25000000</v>
      </c>
      <c r="D10" s="153">
        <v>0</v>
      </c>
      <c r="E10" s="154">
        <f t="shared" si="0"/>
        <v>-25000000</v>
      </c>
    </row>
    <row r="11" spans="1:10" ht="21.95" customHeight="1" x14ac:dyDescent="0.15">
      <c r="A11" s="155" t="s">
        <v>147</v>
      </c>
      <c r="B11" s="156" t="s">
        <v>147</v>
      </c>
      <c r="C11" s="157">
        <v>2710880</v>
      </c>
      <c r="D11" s="157">
        <v>2710904</v>
      </c>
      <c r="E11" s="158">
        <f t="shared" si="0"/>
        <v>24</v>
      </c>
    </row>
    <row r="12" spans="1:10" ht="21.95" customHeight="1" x14ac:dyDescent="0.15">
      <c r="A12" s="349"/>
      <c r="B12" s="349"/>
      <c r="C12" s="350"/>
      <c r="D12" s="350"/>
      <c r="E12" s="351"/>
    </row>
    <row r="13" spans="1:10" ht="21.95" customHeight="1" x14ac:dyDescent="0.15">
      <c r="A13" s="163"/>
      <c r="B13" s="163"/>
      <c r="C13" s="163"/>
      <c r="D13" s="163"/>
      <c r="E13" s="164"/>
    </row>
    <row r="14" spans="1:10" s="145" customFormat="1" ht="21.95" customHeight="1" x14ac:dyDescent="0.15">
      <c r="A14" s="340" t="s">
        <v>148</v>
      </c>
      <c r="B14" s="341"/>
      <c r="C14" s="341"/>
      <c r="D14" s="341"/>
      <c r="E14" s="342"/>
    </row>
    <row r="15" spans="1:10" s="145" customFormat="1" ht="21.95" customHeight="1" thickBot="1" x14ac:dyDescent="0.2">
      <c r="A15" s="343" t="s">
        <v>149</v>
      </c>
      <c r="B15" s="344" t="s">
        <v>129</v>
      </c>
      <c r="C15" s="343" t="s">
        <v>130</v>
      </c>
      <c r="D15" s="345" t="s">
        <v>132</v>
      </c>
      <c r="E15" s="346" t="s">
        <v>150</v>
      </c>
    </row>
    <row r="16" spans="1:10" s="145" customFormat="1" ht="21.95" customHeight="1" thickTop="1" x14ac:dyDescent="0.15">
      <c r="A16" s="146" t="s">
        <v>151</v>
      </c>
      <c r="B16" s="165"/>
      <c r="C16" s="166">
        <f>SUM(C17:C29)</f>
        <v>427228000</v>
      </c>
      <c r="D16" s="166">
        <f>SUM(D17:D29)</f>
        <v>427228000</v>
      </c>
      <c r="E16" s="167">
        <f>D16-C16</f>
        <v>0</v>
      </c>
    </row>
    <row r="17" spans="1:7" s="145" customFormat="1" ht="21.95" customHeight="1" x14ac:dyDescent="0.15">
      <c r="A17" s="352" t="s">
        <v>152</v>
      </c>
      <c r="B17" s="169" t="s">
        <v>154</v>
      </c>
      <c r="C17" s="170">
        <v>350329740</v>
      </c>
      <c r="D17" s="170">
        <v>362980640</v>
      </c>
      <c r="E17" s="171">
        <f t="shared" ref="E17:E29" si="1">D17-C17</f>
        <v>12650900</v>
      </c>
    </row>
    <row r="18" spans="1:7" s="145" customFormat="1" ht="21.95" customHeight="1" x14ac:dyDescent="0.15">
      <c r="A18" s="353"/>
      <c r="B18" s="354" t="s">
        <v>155</v>
      </c>
      <c r="C18" s="170">
        <v>2200000</v>
      </c>
      <c r="D18" s="170">
        <v>800000</v>
      </c>
      <c r="E18" s="171">
        <f t="shared" si="1"/>
        <v>-1400000</v>
      </c>
      <c r="F18" s="173"/>
      <c r="G18" s="173"/>
    </row>
    <row r="19" spans="1:7" s="145" customFormat="1" ht="21.95" customHeight="1" x14ac:dyDescent="0.15">
      <c r="A19" s="355"/>
      <c r="B19" s="356" t="s">
        <v>157</v>
      </c>
      <c r="C19" s="170">
        <v>12870000</v>
      </c>
      <c r="D19" s="170">
        <v>4830000</v>
      </c>
      <c r="E19" s="171">
        <f t="shared" si="1"/>
        <v>-8040000</v>
      </c>
    </row>
    <row r="20" spans="1:7" s="145" customFormat="1" ht="21.95" customHeight="1" x14ac:dyDescent="0.15">
      <c r="A20" s="172" t="s">
        <v>159</v>
      </c>
      <c r="B20" s="357" t="s">
        <v>160</v>
      </c>
      <c r="C20" s="170">
        <v>3300000</v>
      </c>
      <c r="D20" s="170">
        <v>3000000</v>
      </c>
      <c r="E20" s="171">
        <f t="shared" si="1"/>
        <v>-300000</v>
      </c>
    </row>
    <row r="21" spans="1:7" s="145" customFormat="1" ht="25.5" customHeight="1" x14ac:dyDescent="0.15">
      <c r="A21" s="352" t="s">
        <v>161</v>
      </c>
      <c r="B21" s="358" t="s">
        <v>162</v>
      </c>
      <c r="C21" s="359">
        <v>4880000</v>
      </c>
      <c r="D21" s="359">
        <v>3700000</v>
      </c>
      <c r="E21" s="171">
        <f t="shared" si="1"/>
        <v>-1180000</v>
      </c>
    </row>
    <row r="22" spans="1:7" s="145" customFormat="1" ht="21.95" customHeight="1" x14ac:dyDescent="0.15">
      <c r="A22" s="353"/>
      <c r="B22" s="169" t="s">
        <v>163</v>
      </c>
      <c r="C22" s="359">
        <v>10420000</v>
      </c>
      <c r="D22" s="359">
        <v>7010000</v>
      </c>
      <c r="E22" s="360">
        <f t="shared" si="1"/>
        <v>-3410000</v>
      </c>
    </row>
    <row r="23" spans="1:7" s="145" customFormat="1" ht="21.95" customHeight="1" x14ac:dyDescent="0.15">
      <c r="A23" s="355"/>
      <c r="B23" s="169" t="s">
        <v>164</v>
      </c>
      <c r="C23" s="359">
        <v>2250000</v>
      </c>
      <c r="D23" s="359">
        <v>1020000</v>
      </c>
      <c r="E23" s="360">
        <f t="shared" si="1"/>
        <v>-1230000</v>
      </c>
    </row>
    <row r="24" spans="1:7" s="145" customFormat="1" ht="21.95" customHeight="1" x14ac:dyDescent="0.15">
      <c r="A24" s="361" t="s">
        <v>165</v>
      </c>
      <c r="B24" s="169" t="s">
        <v>166</v>
      </c>
      <c r="C24" s="359">
        <v>38472000</v>
      </c>
      <c r="D24" s="359">
        <v>41378290</v>
      </c>
      <c r="E24" s="360">
        <f t="shared" si="1"/>
        <v>2906290</v>
      </c>
    </row>
    <row r="25" spans="1:7" s="145" customFormat="1" ht="21.95" customHeight="1" x14ac:dyDescent="0.15">
      <c r="A25" s="172" t="s">
        <v>167</v>
      </c>
      <c r="B25" s="354" t="s">
        <v>168</v>
      </c>
      <c r="C25" s="170">
        <v>0</v>
      </c>
      <c r="D25" s="170">
        <v>0</v>
      </c>
      <c r="E25" s="171">
        <f t="shared" si="1"/>
        <v>0</v>
      </c>
    </row>
    <row r="26" spans="1:7" s="145" customFormat="1" ht="21.95" customHeight="1" x14ac:dyDescent="0.15">
      <c r="A26" s="172" t="s">
        <v>169</v>
      </c>
      <c r="B26" s="354" t="s">
        <v>170</v>
      </c>
      <c r="C26" s="170">
        <f>'[2]총괄표 (2)'!$P$144</f>
        <v>300000</v>
      </c>
      <c r="D26" s="170">
        <v>300000</v>
      </c>
      <c r="E26" s="171">
        <f t="shared" si="1"/>
        <v>0</v>
      </c>
    </row>
    <row r="27" spans="1:7" s="145" customFormat="1" ht="21.95" customHeight="1" x14ac:dyDescent="0.15">
      <c r="A27" s="172" t="s">
        <v>171</v>
      </c>
      <c r="B27" s="354" t="s">
        <v>173</v>
      </c>
      <c r="C27" s="170">
        <v>206260</v>
      </c>
      <c r="D27" s="170">
        <v>209070</v>
      </c>
      <c r="E27" s="171">
        <f t="shared" si="1"/>
        <v>2810</v>
      </c>
    </row>
    <row r="28" spans="1:7" s="145" customFormat="1" ht="21.95" customHeight="1" x14ac:dyDescent="0.15">
      <c r="A28" s="172" t="s">
        <v>174</v>
      </c>
      <c r="B28" s="354" t="s">
        <v>174</v>
      </c>
      <c r="C28" s="170">
        <v>1000000</v>
      </c>
      <c r="D28" s="170">
        <v>1000000</v>
      </c>
      <c r="E28" s="171">
        <f t="shared" si="1"/>
        <v>0</v>
      </c>
    </row>
    <row r="29" spans="1:7" s="145" customFormat="1" ht="21.95" customHeight="1" x14ac:dyDescent="0.15">
      <c r="A29" s="174" t="s">
        <v>175</v>
      </c>
      <c r="B29" s="175" t="s">
        <v>176</v>
      </c>
      <c r="C29" s="176">
        <v>1000000</v>
      </c>
      <c r="D29" s="176">
        <v>1000000</v>
      </c>
      <c r="E29" s="177">
        <f t="shared" si="1"/>
        <v>0</v>
      </c>
    </row>
    <row r="30" spans="1:7" s="145" customFormat="1" ht="21.95" customHeight="1" x14ac:dyDescent="0.15">
      <c r="A30" s="159"/>
      <c r="B30" s="159"/>
      <c r="C30" s="178"/>
      <c r="D30" s="178"/>
      <c r="E30" s="179"/>
    </row>
    <row r="31" spans="1:7" s="145" customFormat="1" ht="21.95" customHeight="1" x14ac:dyDescent="0.15">
      <c r="A31" s="159"/>
      <c r="B31" s="159"/>
      <c r="C31" s="178"/>
      <c r="D31" s="178"/>
      <c r="E31" s="179"/>
    </row>
    <row r="32" spans="1:7" s="145" customFormat="1" ht="21.95" customHeight="1" x14ac:dyDescent="0.15">
      <c r="A32" s="159"/>
      <c r="B32" s="159"/>
      <c r="C32" s="180"/>
      <c r="D32" s="161"/>
      <c r="E32" s="181"/>
    </row>
    <row r="33" spans="2:4" s="145" customFormat="1" ht="21.95" customHeight="1" x14ac:dyDescent="0.15">
      <c r="B33" s="182"/>
      <c r="C33" s="182"/>
      <c r="D33" s="182"/>
    </row>
    <row r="34" spans="2:4" s="145" customFormat="1" ht="12" x14ac:dyDescent="0.15">
      <c r="B34" s="183"/>
      <c r="C34" s="183"/>
      <c r="D34" s="184"/>
    </row>
    <row r="35" spans="2:4" s="145" customFormat="1" ht="24.75" customHeight="1" x14ac:dyDescent="0.15"/>
  </sheetData>
  <mergeCells count="6">
    <mergeCell ref="A1:E1"/>
    <mergeCell ref="D3:E3"/>
    <mergeCell ref="A4:E4"/>
    <mergeCell ref="A14:E14"/>
    <mergeCell ref="A17:A19"/>
    <mergeCell ref="A21:A23"/>
  </mergeCells>
  <phoneticPr fontId="3" type="noConversion"/>
  <pageMargins left="0.67" right="0.36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7</vt:i4>
      </vt:variant>
    </vt:vector>
  </HeadingPairs>
  <TitlesOfParts>
    <vt:vector size="20" baseType="lpstr">
      <vt:lpstr>표지 </vt:lpstr>
      <vt:lpstr>재가일반사업(15년결산)</vt:lpstr>
      <vt:lpstr>식사배달사업(15년결산)</vt:lpstr>
      <vt:lpstr>방문요양사업(15년결산)</vt:lpstr>
      <vt:lpstr>노인돌봄사업(15년결산)</vt:lpstr>
      <vt:lpstr>특별회계(15년결산)</vt:lpstr>
      <vt:lpstr>재가일반사업(1차추경)</vt:lpstr>
      <vt:lpstr>식사배달사업(1차추경)</vt:lpstr>
      <vt:lpstr>방문요양사업(1차추경)</vt:lpstr>
      <vt:lpstr>노인돌봄사업(1차추경)</vt:lpstr>
      <vt:lpstr>세입</vt:lpstr>
      <vt:lpstr>세출</vt:lpstr>
      <vt:lpstr>변경사유서</vt:lpstr>
      <vt:lpstr>변경사유서!Print_Area</vt:lpstr>
      <vt:lpstr>세입!Print_Area</vt:lpstr>
      <vt:lpstr>세출!Print_Area</vt:lpstr>
      <vt:lpstr>'식사배달사업(1차추경)'!Print_Area</vt:lpstr>
      <vt:lpstr>'재가일반사업(1차추경)'!Print_Area</vt:lpstr>
      <vt:lpstr>'표지 '!Print_Area</vt:lpstr>
      <vt:lpstr>세출!Print_Titles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김성현</dc:creator>
  <cp:lastModifiedBy>PowerUser</cp:lastModifiedBy>
  <cp:lastPrinted>2016-03-28T07:44:08Z</cp:lastPrinted>
  <dcterms:created xsi:type="dcterms:W3CDTF">2008-01-12T05:11:51Z</dcterms:created>
  <dcterms:modified xsi:type="dcterms:W3CDTF">2016-03-28T08:40:35Z</dcterms:modified>
</cp:coreProperties>
</file>