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10" yWindow="225" windowWidth="18930" windowHeight="11475" activeTab="3"/>
  </bookViews>
  <sheets>
    <sheet name="표지" sheetId="13" r:id="rId1"/>
    <sheet name="총괄" sheetId="10" r:id="rId2"/>
    <sheet name="세입" sheetId="8" r:id="rId3"/>
    <sheet name="세출" sheetId="9" r:id="rId4"/>
    <sheet name="변경사유서" sheetId="11" r:id="rId5"/>
  </sheets>
  <definedNames>
    <definedName name="_xlnm.Print_Area" localSheetId="4">변경사유서!$A$1:$G$46</definedName>
    <definedName name="_xlnm.Print_Area" localSheetId="2">세입!$B$2:$R$25</definedName>
    <definedName name="_xlnm.Print_Area" localSheetId="3">세출!$B$2:$U$125</definedName>
    <definedName name="_xlnm.Print_Area" localSheetId="1">총괄!$B$1:$O$65</definedName>
    <definedName name="_xlnm.Print_Titles" localSheetId="3">세출!$3:$4</definedName>
  </definedNames>
  <calcPr calcId="125725"/>
</workbook>
</file>

<file path=xl/calcChain.xml><?xml version="1.0" encoding="utf-8"?>
<calcChain xmlns="http://schemas.openxmlformats.org/spreadsheetml/2006/main">
  <c r="U39" i="9"/>
  <c r="E21" i="8" l="1"/>
  <c r="H21" l="1"/>
  <c r="F20" i="10"/>
  <c r="E20"/>
  <c r="D20"/>
  <c r="H23" i="8"/>
  <c r="G23"/>
  <c r="F23"/>
  <c r="R23"/>
  <c r="R24"/>
  <c r="F43" i="11"/>
  <c r="E43"/>
  <c r="D43"/>
  <c r="E31"/>
  <c r="D31"/>
  <c r="F31" s="1"/>
  <c r="E29"/>
  <c r="F29" s="1"/>
  <c r="D28"/>
  <c r="F28" s="1"/>
  <c r="O60" i="10"/>
  <c r="E6" i="8" l="1"/>
  <c r="E7" i="9" l="1"/>
  <c r="E6" s="1"/>
  <c r="E97"/>
  <c r="E91"/>
  <c r="E83"/>
  <c r="E66"/>
  <c r="E59"/>
  <c r="E58" s="1"/>
  <c r="E43"/>
  <c r="E40"/>
  <c r="E11" i="10"/>
  <c r="E45" i="11"/>
  <c r="E44"/>
  <c r="E42"/>
  <c r="E41"/>
  <c r="E40"/>
  <c r="F40" s="1"/>
  <c r="D40"/>
  <c r="E37"/>
  <c r="F37" s="1"/>
  <c r="D37"/>
  <c r="D38"/>
  <c r="E33"/>
  <c r="E34"/>
  <c r="F34" s="1"/>
  <c r="D34"/>
  <c r="E32"/>
  <c r="F32" s="1"/>
  <c r="D32"/>
  <c r="E30"/>
  <c r="F30" s="1"/>
  <c r="D30"/>
  <c r="E46"/>
  <c r="F46" s="1"/>
  <c r="D46"/>
  <c r="E62" i="9" l="1"/>
  <c r="E5" s="1"/>
  <c r="E27" i="11" l="1"/>
  <c r="E26"/>
  <c r="E25"/>
  <c r="E24"/>
  <c r="E23"/>
  <c r="E22"/>
  <c r="E21"/>
  <c r="D6" l="1"/>
  <c r="R25" i="8" l="1"/>
  <c r="R11"/>
  <c r="K45" i="10" l="1"/>
  <c r="M45"/>
  <c r="M47"/>
  <c r="U23" i="9"/>
  <c r="U25"/>
  <c r="U88"/>
  <c r="U66" l="1"/>
  <c r="R10" i="8"/>
  <c r="L30" i="10" l="1"/>
  <c r="M29"/>
  <c r="E63" i="9"/>
  <c r="U90"/>
  <c r="U87"/>
  <c r="F65"/>
  <c r="M30" i="10" s="1"/>
  <c r="U65" i="9"/>
  <c r="U63" s="1"/>
  <c r="E8" i="10"/>
  <c r="D5" i="11" s="1"/>
  <c r="U125" i="9"/>
  <c r="U54"/>
  <c r="F39"/>
  <c r="N30" i="10" l="1"/>
  <c r="M28"/>
  <c r="G65" i="9"/>
  <c r="F63"/>
  <c r="U68"/>
  <c r="U89" l="1"/>
  <c r="U71"/>
  <c r="U75"/>
  <c r="U74" s="1"/>
  <c r="U86"/>
  <c r="U85" s="1"/>
  <c r="U83" s="1"/>
  <c r="F85" l="1"/>
  <c r="U28"/>
  <c r="U29"/>
  <c r="U30"/>
  <c r="U27"/>
  <c r="G85" l="1"/>
  <c r="F83"/>
  <c r="M46" i="10"/>
  <c r="N46" s="1"/>
  <c r="U26" i="9"/>
  <c r="U124"/>
  <c r="F124" s="1"/>
  <c r="L60" i="10"/>
  <c r="D45" i="11" s="1"/>
  <c r="F45" s="1"/>
  <c r="F125" i="9"/>
  <c r="L9" i="10"/>
  <c r="U120" i="9"/>
  <c r="F120" s="1"/>
  <c r="D39" i="11"/>
  <c r="C39"/>
  <c r="C38"/>
  <c r="D36"/>
  <c r="B36"/>
  <c r="D35"/>
  <c r="C35"/>
  <c r="D20"/>
  <c r="C20"/>
  <c r="C16"/>
  <c r="D16"/>
  <c r="C17"/>
  <c r="D17"/>
  <c r="C18"/>
  <c r="D18"/>
  <c r="C19"/>
  <c r="D19"/>
  <c r="M60" i="10" l="1"/>
  <c r="N60" s="1"/>
  <c r="M64"/>
  <c r="M59" l="1"/>
  <c r="U82" i="9" l="1"/>
  <c r="U53" l="1"/>
  <c r="E20" i="11" l="1"/>
  <c r="F20" s="1"/>
  <c r="R9" i="8" l="1"/>
  <c r="U20" i="9"/>
  <c r="U19"/>
  <c r="U10"/>
  <c r="F79"/>
  <c r="R7" i="8" l="1"/>
  <c r="R8"/>
  <c r="U22" i="9"/>
  <c r="U21" l="1"/>
  <c r="U18" s="1"/>
  <c r="U24"/>
  <c r="U56"/>
  <c r="U57"/>
  <c r="U52"/>
  <c r="U51" s="1"/>
  <c r="U49"/>
  <c r="U50"/>
  <c r="U47"/>
  <c r="U48"/>
  <c r="U123"/>
  <c r="V123" s="1"/>
  <c r="U101"/>
  <c r="U122" l="1"/>
  <c r="F123"/>
  <c r="U46"/>
  <c r="F46" s="1"/>
  <c r="F51"/>
  <c r="G51" s="1"/>
  <c r="U55"/>
  <c r="F55" s="1"/>
  <c r="G55" s="1"/>
  <c r="F15" i="8"/>
  <c r="F84" i="9"/>
  <c r="U114"/>
  <c r="U115"/>
  <c r="R22" i="8"/>
  <c r="G79" i="9"/>
  <c r="G60"/>
  <c r="G61"/>
  <c r="G32"/>
  <c r="G34"/>
  <c r="G35"/>
  <c r="G36"/>
  <c r="H124"/>
  <c r="H120"/>
  <c r="H60"/>
  <c r="H61"/>
  <c r="F13" i="8"/>
  <c r="M26" i="10"/>
  <c r="M25"/>
  <c r="M58"/>
  <c r="M65"/>
  <c r="L65"/>
  <c r="L64"/>
  <c r="N64" s="1"/>
  <c r="L63"/>
  <c r="L59"/>
  <c r="L57"/>
  <c r="L56"/>
  <c r="D44" i="11" s="1"/>
  <c r="F44" s="1"/>
  <c r="L55" i="10"/>
  <c r="L54"/>
  <c r="D42" i="11" s="1"/>
  <c r="F42" s="1"/>
  <c r="L53" i="10"/>
  <c r="D41" i="11" s="1"/>
  <c r="F41" s="1"/>
  <c r="L51" i="10"/>
  <c r="L50"/>
  <c r="L49"/>
  <c r="L47"/>
  <c r="L45"/>
  <c r="M39"/>
  <c r="L33"/>
  <c r="L34"/>
  <c r="L35"/>
  <c r="L36"/>
  <c r="L37"/>
  <c r="D33" i="11" s="1"/>
  <c r="F33" s="1"/>
  <c r="L38" i="10"/>
  <c r="L39"/>
  <c r="L40"/>
  <c r="L32"/>
  <c r="L29"/>
  <c r="L26"/>
  <c r="L25"/>
  <c r="L21"/>
  <c r="D26" i="11" s="1"/>
  <c r="F26" s="1"/>
  <c r="L20" i="10"/>
  <c r="D25" i="11" s="1"/>
  <c r="F25" s="1"/>
  <c r="L19" i="10"/>
  <c r="D24" i="11" s="1"/>
  <c r="F24" s="1"/>
  <c r="L18" i="10"/>
  <c r="D23" i="11" s="1"/>
  <c r="F23" s="1"/>
  <c r="L22" i="10"/>
  <c r="D27" i="11" s="1"/>
  <c r="F27" s="1"/>
  <c r="K22" i="10"/>
  <c r="L16"/>
  <c r="D22" i="11" s="1"/>
  <c r="L15" i="10"/>
  <c r="D21" i="11" s="1"/>
  <c r="F21" s="1"/>
  <c r="L13" i="10"/>
  <c r="L12"/>
  <c r="L11"/>
  <c r="L10"/>
  <c r="K65"/>
  <c r="K64"/>
  <c r="K63"/>
  <c r="K60"/>
  <c r="J59"/>
  <c r="K57"/>
  <c r="K56"/>
  <c r="K55"/>
  <c r="K54"/>
  <c r="K53"/>
  <c r="K51"/>
  <c r="K50"/>
  <c r="K49"/>
  <c r="K47"/>
  <c r="K40"/>
  <c r="K39"/>
  <c r="K38"/>
  <c r="K37"/>
  <c r="K36"/>
  <c r="K35"/>
  <c r="K34"/>
  <c r="K33"/>
  <c r="K32"/>
  <c r="I27"/>
  <c r="K26"/>
  <c r="K25"/>
  <c r="I23"/>
  <c r="K21"/>
  <c r="K20"/>
  <c r="K19"/>
  <c r="K18"/>
  <c r="K16"/>
  <c r="K15"/>
  <c r="K13"/>
  <c r="K12"/>
  <c r="K11"/>
  <c r="K10"/>
  <c r="K9"/>
  <c r="I7"/>
  <c r="L28" l="1"/>
  <c r="O29"/>
  <c r="F22" i="11"/>
  <c r="D15"/>
  <c r="N39" i="10"/>
  <c r="N26"/>
  <c r="O26"/>
  <c r="O25"/>
  <c r="L58"/>
  <c r="N58" s="1"/>
  <c r="N59"/>
  <c r="N65"/>
  <c r="N25"/>
  <c r="G13" i="8"/>
  <c r="H13"/>
  <c r="R12"/>
  <c r="F12" s="1"/>
  <c r="L44" i="10"/>
  <c r="F122" i="9"/>
  <c r="O64" i="10"/>
  <c r="O65"/>
  <c r="L8"/>
  <c r="E36" i="11"/>
  <c r="F36" s="1"/>
  <c r="H55" i="9"/>
  <c r="M22" i="10"/>
  <c r="M21"/>
  <c r="H51" i="9"/>
  <c r="H123"/>
  <c r="L14" i="10"/>
  <c r="G46" i="9"/>
  <c r="H46"/>
  <c r="M20" i="10"/>
  <c r="M63"/>
  <c r="N63" s="1"/>
  <c r="O59"/>
  <c r="U113" i="9"/>
  <c r="M24" i="10"/>
  <c r="L24"/>
  <c r="L23" s="1"/>
  <c r="L48"/>
  <c r="L31"/>
  <c r="L52"/>
  <c r="L17"/>
  <c r="L62"/>
  <c r="L61" s="1"/>
  <c r="U107" i="9"/>
  <c r="N22" i="10" l="1"/>
  <c r="O22"/>
  <c r="N20"/>
  <c r="O20"/>
  <c r="N21"/>
  <c r="O21"/>
  <c r="O24"/>
  <c r="M23"/>
  <c r="N24"/>
  <c r="O58"/>
  <c r="L27"/>
  <c r="O63"/>
  <c r="M62"/>
  <c r="N62" s="1"/>
  <c r="L7"/>
  <c r="E9"/>
  <c r="D11" i="11"/>
  <c r="E19" i="10"/>
  <c r="D10" i="11" s="1"/>
  <c r="E17" i="10"/>
  <c r="D9" i="11" s="1"/>
  <c r="E16" i="10"/>
  <c r="D8" i="11" s="1"/>
  <c r="D19" i="10"/>
  <c r="C19"/>
  <c r="B18"/>
  <c r="D17"/>
  <c r="D16"/>
  <c r="B15"/>
  <c r="E14"/>
  <c r="F12"/>
  <c r="E12"/>
  <c r="B13"/>
  <c r="D12"/>
  <c r="D11"/>
  <c r="B10"/>
  <c r="D9"/>
  <c r="D8"/>
  <c r="C8"/>
  <c r="B7"/>
  <c r="U117" i="9"/>
  <c r="U116" s="1"/>
  <c r="F116" s="1"/>
  <c r="U45"/>
  <c r="F45" s="1"/>
  <c r="U110"/>
  <c r="U111"/>
  <c r="U112"/>
  <c r="U109"/>
  <c r="U106"/>
  <c r="U105"/>
  <c r="U104"/>
  <c r="U103"/>
  <c r="U102"/>
  <c r="U100"/>
  <c r="U96"/>
  <c r="F96" s="1"/>
  <c r="U95"/>
  <c r="F95" s="1"/>
  <c r="U94"/>
  <c r="U93"/>
  <c r="U81"/>
  <c r="U77"/>
  <c r="U70"/>
  <c r="U69" s="1"/>
  <c r="U72"/>
  <c r="F72" s="1"/>
  <c r="U67"/>
  <c r="E13" i="10" l="1"/>
  <c r="D7" i="11"/>
  <c r="L6" i="10"/>
  <c r="N23"/>
  <c r="O23"/>
  <c r="U80" i="9"/>
  <c r="F80" s="1"/>
  <c r="O62" i="10"/>
  <c r="M61"/>
  <c r="N61" s="1"/>
  <c r="G45" i="9"/>
  <c r="U76"/>
  <c r="F76" s="1"/>
  <c r="H45"/>
  <c r="M19" i="10"/>
  <c r="E7"/>
  <c r="M50"/>
  <c r="N50" s="1"/>
  <c r="H95" i="9"/>
  <c r="M35" i="10"/>
  <c r="G72" i="9"/>
  <c r="H72"/>
  <c r="M51" i="10"/>
  <c r="N51" s="1"/>
  <c r="H96" i="9"/>
  <c r="G116"/>
  <c r="F67"/>
  <c r="F73"/>
  <c r="U108"/>
  <c r="F108" s="1"/>
  <c r="H108" s="1"/>
  <c r="E10" i="10"/>
  <c r="G12"/>
  <c r="E18"/>
  <c r="H12"/>
  <c r="E15"/>
  <c r="F69" i="9"/>
  <c r="F88"/>
  <c r="G88" s="1"/>
  <c r="U92"/>
  <c r="F74"/>
  <c r="D4" i="11" l="1"/>
  <c r="N35" i="10"/>
  <c r="O35"/>
  <c r="N19"/>
  <c r="O19"/>
  <c r="E35" i="11"/>
  <c r="F35" s="1"/>
  <c r="G80" i="9"/>
  <c r="O61" i="10"/>
  <c r="E38" i="11"/>
  <c r="F38" s="1"/>
  <c r="G83" i="9"/>
  <c r="G73"/>
  <c r="M36" i="10"/>
  <c r="G76" i="9"/>
  <c r="M34" i="10"/>
  <c r="G69" i="9"/>
  <c r="G64"/>
  <c r="H64"/>
  <c r="M32" i="10"/>
  <c r="H67" i="9"/>
  <c r="G67"/>
  <c r="M38" i="10"/>
  <c r="H76" i="9"/>
  <c r="M37" i="10"/>
  <c r="G74" i="9"/>
  <c r="H74"/>
  <c r="N47" i="10"/>
  <c r="H88" i="9"/>
  <c r="G84"/>
  <c r="H84"/>
  <c r="M57" i="10"/>
  <c r="H116" i="9"/>
  <c r="H80"/>
  <c r="M55" i="10"/>
  <c r="F92" i="9"/>
  <c r="E39" i="11" s="1"/>
  <c r="F39" s="1"/>
  <c r="U91" i="9"/>
  <c r="N45" i="10"/>
  <c r="M40"/>
  <c r="E6"/>
  <c r="G108" i="9"/>
  <c r="N37" i="10" l="1"/>
  <c r="O37"/>
  <c r="N38"/>
  <c r="O38"/>
  <c r="N36"/>
  <c r="O36"/>
  <c r="N40"/>
  <c r="O40"/>
  <c r="N29"/>
  <c r="N32"/>
  <c r="O32"/>
  <c r="N34"/>
  <c r="O34"/>
  <c r="N57"/>
  <c r="O57"/>
  <c r="N55"/>
  <c r="O55"/>
  <c r="M44"/>
  <c r="N44" s="1"/>
  <c r="H83" i="9"/>
  <c r="G63"/>
  <c r="H63"/>
  <c r="F91"/>
  <c r="M49" i="10"/>
  <c r="H122" i="9"/>
  <c r="F59"/>
  <c r="G125"/>
  <c r="U119"/>
  <c r="U118" s="1"/>
  <c r="F118" s="1"/>
  <c r="U60"/>
  <c r="U61"/>
  <c r="R17" i="8"/>
  <c r="G14"/>
  <c r="G15"/>
  <c r="R19"/>
  <c r="R20"/>
  <c r="F20" s="1"/>
  <c r="F22"/>
  <c r="N28" i="10" l="1"/>
  <c r="O28"/>
  <c r="F19"/>
  <c r="F21" i="8"/>
  <c r="M48" i="10"/>
  <c r="N48" s="1"/>
  <c r="N49"/>
  <c r="E11" i="11"/>
  <c r="F11" s="1"/>
  <c r="G20" i="8"/>
  <c r="F17" i="10"/>
  <c r="E9" i="11" s="1"/>
  <c r="F9" s="1"/>
  <c r="F8" i="8"/>
  <c r="F17"/>
  <c r="R16"/>
  <c r="F16" s="1"/>
  <c r="G16" s="1"/>
  <c r="R18"/>
  <c r="H91" i="9"/>
  <c r="G91"/>
  <c r="F58"/>
  <c r="G59"/>
  <c r="H118"/>
  <c r="H19" i="10"/>
  <c r="F11"/>
  <c r="E6" i="11" s="1"/>
  <c r="F6" s="1"/>
  <c r="U59" i="9"/>
  <c r="U121"/>
  <c r="F121" s="1"/>
  <c r="F119"/>
  <c r="G120"/>
  <c r="G22" i="8"/>
  <c r="R21"/>
  <c r="U44" i="9"/>
  <c r="H14" i="8"/>
  <c r="G19" i="10" l="1"/>
  <c r="E10" i="11"/>
  <c r="F10" s="1"/>
  <c r="G8" i="8"/>
  <c r="F8" i="10"/>
  <c r="E5" i="11" s="1"/>
  <c r="F18" i="10"/>
  <c r="H18" s="1"/>
  <c r="G20"/>
  <c r="H20"/>
  <c r="U43" i="9"/>
  <c r="F44"/>
  <c r="G17" i="8"/>
  <c r="F14" i="10"/>
  <c r="E7" i="11" s="1"/>
  <c r="F7" s="1"/>
  <c r="G17" i="10"/>
  <c r="H17"/>
  <c r="G58" i="9"/>
  <c r="H58"/>
  <c r="G119"/>
  <c r="H119"/>
  <c r="G21" i="8"/>
  <c r="H121" i="9"/>
  <c r="H11" i="10"/>
  <c r="G11"/>
  <c r="F10"/>
  <c r="H8"/>
  <c r="F5" i="11" l="1"/>
  <c r="G18" i="10"/>
  <c r="G8"/>
  <c r="H44" i="9"/>
  <c r="G44"/>
  <c r="M18" i="10"/>
  <c r="F43" i="9"/>
  <c r="G14" i="10"/>
  <c r="F13"/>
  <c r="H14"/>
  <c r="H10"/>
  <c r="G10"/>
  <c r="G124" i="9"/>
  <c r="G118"/>
  <c r="G122"/>
  <c r="U11"/>
  <c r="U9"/>
  <c r="N18" i="10" l="1"/>
  <c r="O18"/>
  <c r="M17"/>
  <c r="H43" i="9"/>
  <c r="G43"/>
  <c r="H13" i="10"/>
  <c r="G13"/>
  <c r="G123" i="9"/>
  <c r="F19" i="8"/>
  <c r="F16" i="10" s="1"/>
  <c r="E8" i="11" s="1"/>
  <c r="G121" i="9"/>
  <c r="U17"/>
  <c r="F8" i="11" l="1"/>
  <c r="E4"/>
  <c r="F4" s="1"/>
  <c r="N17" i="10"/>
  <c r="O17"/>
  <c r="G16"/>
  <c r="F15"/>
  <c r="H16"/>
  <c r="F18" i="8"/>
  <c r="G18" s="1"/>
  <c r="G19"/>
  <c r="H15" i="10" l="1"/>
  <c r="G15"/>
  <c r="U12" i="9"/>
  <c r="U8" l="1"/>
  <c r="F8" l="1"/>
  <c r="E16" i="11" s="1"/>
  <c r="F7" i="8"/>
  <c r="G7" s="1"/>
  <c r="M9" i="10"/>
  <c r="F11" i="8"/>
  <c r="H11" s="1"/>
  <c r="H8" i="9"/>
  <c r="F16" i="11" l="1"/>
  <c r="O9" i="10"/>
  <c r="N9"/>
  <c r="G8" i="9"/>
  <c r="R6" i="8"/>
  <c r="G11"/>
  <c r="F9" i="10"/>
  <c r="G12" i="8"/>
  <c r="F6"/>
  <c r="H12"/>
  <c r="H8"/>
  <c r="U41" i="9"/>
  <c r="F41" s="1"/>
  <c r="U16"/>
  <c r="U15"/>
  <c r="H41" l="1"/>
  <c r="M15" i="10"/>
  <c r="G41" i="9"/>
  <c r="H9" i="10"/>
  <c r="G9"/>
  <c r="F7"/>
  <c r="G6" i="8"/>
  <c r="F68" i="9"/>
  <c r="H7" i="8"/>
  <c r="N15" i="10" l="1"/>
  <c r="O15"/>
  <c r="G68" i="9"/>
  <c r="F66"/>
  <c r="G66" s="1"/>
  <c r="G7" i="10"/>
  <c r="H7"/>
  <c r="F6"/>
  <c r="M33"/>
  <c r="U58" i="9"/>
  <c r="N33" i="10" l="1"/>
  <c r="O33"/>
  <c r="H6"/>
  <c r="G6"/>
  <c r="H66" i="9"/>
  <c r="M31" i="10"/>
  <c r="N31" l="1"/>
  <c r="O31"/>
  <c r="U14" i="9"/>
  <c r="U13" l="1"/>
  <c r="O51" i="10"/>
  <c r="J32" i="9" l="1"/>
  <c r="U32" s="1"/>
  <c r="F13"/>
  <c r="G9"/>
  <c r="G10"/>
  <c r="G37"/>
  <c r="G38"/>
  <c r="G81"/>
  <c r="G92"/>
  <c r="G93"/>
  <c r="G99"/>
  <c r="H22" i="8" l="1"/>
  <c r="H6" l="1"/>
  <c r="U99" i="9" l="1"/>
  <c r="U98" s="1"/>
  <c r="U42"/>
  <c r="U40" l="1"/>
  <c r="F42"/>
  <c r="F40" l="1"/>
  <c r="G42"/>
  <c r="M16" i="10"/>
  <c r="H42" i="9"/>
  <c r="M13" i="10"/>
  <c r="G39" i="9"/>
  <c r="H39"/>
  <c r="F98"/>
  <c r="G96"/>
  <c r="O45" i="10"/>
  <c r="O44"/>
  <c r="O50"/>
  <c r="F113" i="9"/>
  <c r="N13" i="10" l="1"/>
  <c r="O13"/>
  <c r="N16"/>
  <c r="O16"/>
  <c r="M14"/>
  <c r="H40" i="9"/>
  <c r="G40"/>
  <c r="M56" i="10"/>
  <c r="H113" i="9"/>
  <c r="M53" i="10"/>
  <c r="H98" i="9"/>
  <c r="U97"/>
  <c r="U62" s="1"/>
  <c r="G113"/>
  <c r="G95"/>
  <c r="N14" i="10" l="1"/>
  <c r="O14"/>
  <c r="N53"/>
  <c r="O53"/>
  <c r="O56"/>
  <c r="N56"/>
  <c r="H15" i="8"/>
  <c r="G98" i="9"/>
  <c r="O48" i="10" l="1"/>
  <c r="F107" i="9"/>
  <c r="H107" s="1"/>
  <c r="F97" l="1"/>
  <c r="M54" i="10"/>
  <c r="G107" i="9"/>
  <c r="O54" i="10" l="1"/>
  <c r="N54"/>
  <c r="M52"/>
  <c r="F62" i="9"/>
  <c r="H97"/>
  <c r="G97"/>
  <c r="O49" i="10"/>
  <c r="N52" l="1"/>
  <c r="M27"/>
  <c r="O27" s="1"/>
  <c r="G62" i="9"/>
  <c r="O52" i="10"/>
  <c r="H62" i="9"/>
  <c r="O47" i="10"/>
  <c r="N27" l="1"/>
  <c r="E17" i="11" l="1"/>
  <c r="F17" l="1"/>
  <c r="G13" i="9"/>
  <c r="H13"/>
  <c r="M10" i="10"/>
  <c r="N10" l="1"/>
  <c r="O10"/>
  <c r="J37" i="9"/>
  <c r="U37" s="1"/>
  <c r="J35"/>
  <c r="U31"/>
  <c r="F31" s="1"/>
  <c r="J34"/>
  <c r="U34" s="1"/>
  <c r="J38"/>
  <c r="U38" s="1"/>
  <c r="U35" l="1"/>
  <c r="J36" s="1"/>
  <c r="U36" s="1"/>
  <c r="U33" s="1"/>
  <c r="F33" s="1"/>
  <c r="E18" i="11"/>
  <c r="G33" i="9" l="1"/>
  <c r="E19" i="11"/>
  <c r="E15" s="1"/>
  <c r="F18"/>
  <c r="F7" i="9"/>
  <c r="F6" s="1"/>
  <c r="F5" s="1"/>
  <c r="Y5" s="1"/>
  <c r="U7"/>
  <c r="H33"/>
  <c r="M12" i="10"/>
  <c r="O12" s="1"/>
  <c r="H31" i="9"/>
  <c r="M11" i="10"/>
  <c r="G31" i="9"/>
  <c r="G5" l="1"/>
  <c r="U6"/>
  <c r="U5" s="1"/>
  <c r="N11" i="10"/>
  <c r="O11"/>
  <c r="N12"/>
  <c r="V120" i="9"/>
  <c r="F19" i="11"/>
  <c r="F15"/>
  <c r="G7" i="9"/>
  <c r="H7"/>
  <c r="M8" i="10"/>
  <c r="N8" s="1"/>
  <c r="O8" l="1"/>
  <c r="M7"/>
  <c r="M6" s="1"/>
  <c r="N6" s="1"/>
  <c r="V6" i="9" s="1"/>
  <c r="G6"/>
  <c r="H6"/>
  <c r="H5" l="1"/>
  <c r="O7" i="10"/>
  <c r="N7"/>
  <c r="O6" l="1"/>
</calcChain>
</file>

<file path=xl/sharedStrings.xml><?xml version="1.0" encoding="utf-8"?>
<sst xmlns="http://schemas.openxmlformats.org/spreadsheetml/2006/main" count="860" uniqueCount="354">
  <si>
    <t>보조금수입</t>
    <phoneticPr fontId="2" type="noConversion"/>
  </si>
  <si>
    <t xml:space="preserve"> 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</si>
  <si>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</si>
  <si>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</si>
  <si>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</si>
  <si>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증감(B-A)</t>
    <phoneticPr fontId="2" type="noConversion"/>
  </si>
  <si>
    <t>금 액</t>
    <phoneticPr fontId="2" type="noConversion"/>
  </si>
  <si>
    <t>%</t>
    <phoneticPr fontId="2" type="noConversion"/>
  </si>
  <si>
    <t>총  계</t>
    <phoneticPr fontId="2" type="noConversion"/>
  </si>
  <si>
    <t>소  계</t>
    <phoneticPr fontId="2" type="noConversion"/>
  </si>
  <si>
    <t>계</t>
    <phoneticPr fontId="2" type="noConversion"/>
  </si>
  <si>
    <t>후원금수입</t>
    <phoneticPr fontId="2" type="noConversion"/>
  </si>
  <si>
    <t>전입금</t>
    <phoneticPr fontId="2" type="noConversion"/>
  </si>
  <si>
    <t>잡수입</t>
    <phoneticPr fontId="2" type="noConversion"/>
  </si>
  <si>
    <t>인건비</t>
    <phoneticPr fontId="2" type="noConversion"/>
  </si>
  <si>
    <t>급  여</t>
    <phoneticPr fontId="2" type="noConversion"/>
  </si>
  <si>
    <t>원</t>
    <phoneticPr fontId="2" type="noConversion"/>
  </si>
  <si>
    <t>x</t>
    <phoneticPr fontId="2" type="noConversion"/>
  </si>
  <si>
    <t>월</t>
    <phoneticPr fontId="2" type="noConversion"/>
  </si>
  <si>
    <t>명</t>
    <phoneticPr fontId="2" type="noConversion"/>
  </si>
  <si>
    <t>회</t>
    <phoneticPr fontId="2" type="noConversion"/>
  </si>
  <si>
    <t>제수당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</si>
  <si>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</si>
  <si>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</si>
  <si>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</si>
  <si>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</si>
  <si>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</si>
  <si>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  비</t>
    <phoneticPr fontId="2" type="noConversion"/>
  </si>
  <si>
    <t>수용비및수수료</t>
    <phoneticPr fontId="2" type="noConversion"/>
  </si>
  <si>
    <t>차량비</t>
    <phoneticPr fontId="2" type="noConversion"/>
  </si>
  <si>
    <t>제세공과금</t>
    <phoneticPr fontId="2" type="noConversion"/>
  </si>
  <si>
    <t>기타사업비</t>
    <phoneticPr fontId="2" type="noConversion"/>
  </si>
  <si>
    <t xml:space="preserve"> 세              입</t>
    <phoneticPr fontId="2" type="noConversion"/>
  </si>
  <si>
    <t>세              출</t>
    <phoneticPr fontId="2" type="noConversion"/>
  </si>
  <si>
    <t>총     계</t>
    <phoneticPr fontId="2" type="noConversion"/>
  </si>
  <si>
    <t>사회보험부담금</t>
    <phoneticPr fontId="2" type="noConversion"/>
  </si>
  <si>
    <t>공공요금</t>
    <phoneticPr fontId="2" type="noConversion"/>
  </si>
  <si>
    <t>퇴직금 및 퇴직적립금</t>
    <phoneticPr fontId="2" type="noConversion"/>
  </si>
  <si>
    <t>사회보험부담비용</t>
    <phoneticPr fontId="2" type="noConversion"/>
  </si>
  <si>
    <t>여비</t>
    <phoneticPr fontId="2" type="noConversion"/>
  </si>
  <si>
    <t>수용비 및 수수료</t>
    <phoneticPr fontId="2" type="noConversion"/>
  </si>
  <si>
    <t>`</t>
    <phoneticPr fontId="2" type="noConversion"/>
  </si>
  <si>
    <t>이월금</t>
    <phoneticPr fontId="2" type="noConversion"/>
  </si>
  <si>
    <t>경상보조금수입</t>
    <phoneticPr fontId="2" type="noConversion"/>
  </si>
  <si>
    <t>(단위 : 원)</t>
    <phoneticPr fontId="2" type="noConversion"/>
  </si>
  <si>
    <t>계</t>
    <phoneticPr fontId="2" type="noConversion"/>
  </si>
  <si>
    <t>소  계</t>
    <phoneticPr fontId="2" type="noConversion"/>
  </si>
  <si>
    <t>사업비</t>
    <phoneticPr fontId="2" type="noConversion"/>
  </si>
  <si>
    <t>종사자수당보조금</t>
    <phoneticPr fontId="2" type="noConversion"/>
  </si>
  <si>
    <t>지정후원금</t>
    <phoneticPr fontId="2" type="noConversion"/>
  </si>
  <si>
    <t>비지정후원금</t>
    <phoneticPr fontId="2" type="noConversion"/>
  </si>
  <si>
    <t>이월금</t>
    <phoneticPr fontId="2" type="noConversion"/>
  </si>
  <si>
    <t>전년도이월금(후원금)</t>
    <phoneticPr fontId="2" type="noConversion"/>
  </si>
  <si>
    <t>기타예금이자수입</t>
    <phoneticPr fontId="2" type="noConversion"/>
  </si>
  <si>
    <t>회</t>
  </si>
  <si>
    <t>회</t>
    <phoneticPr fontId="2" type="noConversion"/>
  </si>
  <si>
    <t>회</t>
    <phoneticPr fontId="2" type="noConversion"/>
  </si>
  <si>
    <t>원</t>
    <phoneticPr fontId="2" type="noConversion"/>
  </si>
  <si>
    <t>전입금</t>
    <phoneticPr fontId="2" type="noConversion"/>
  </si>
  <si>
    <t>회</t>
    <phoneticPr fontId="2" type="noConversion"/>
  </si>
  <si>
    <t>전년도 이월금</t>
    <phoneticPr fontId="2" type="noConversion"/>
  </si>
  <si>
    <t>전년도이월금</t>
    <phoneticPr fontId="2" type="noConversion"/>
  </si>
  <si>
    <t>류동호</t>
    <phoneticPr fontId="2" type="noConversion"/>
  </si>
  <si>
    <t>원혜주</t>
    <phoneticPr fontId="2" type="noConversion"/>
  </si>
  <si>
    <t>박윤복</t>
    <phoneticPr fontId="2" type="noConversion"/>
  </si>
  <si>
    <t>/</t>
    <phoneticPr fontId="2" type="noConversion"/>
  </si>
  <si>
    <t>재산조성비</t>
    <phoneticPr fontId="2" type="noConversion"/>
  </si>
  <si>
    <t>시설비</t>
    <phoneticPr fontId="2" type="noConversion"/>
  </si>
  <si>
    <t>자산취득비</t>
    <phoneticPr fontId="2" type="noConversion"/>
  </si>
  <si>
    <t>소계</t>
    <phoneticPr fontId="2" type="noConversion"/>
  </si>
  <si>
    <t>시설장비유지비</t>
    <phoneticPr fontId="2" type="noConversion"/>
  </si>
  <si>
    <t>명절생신지원비</t>
    <phoneticPr fontId="2" type="noConversion"/>
  </si>
  <si>
    <t>김장지원비</t>
    <phoneticPr fontId="2" type="noConversion"/>
  </si>
  <si>
    <t>건강관리지원비</t>
    <phoneticPr fontId="2" type="noConversion"/>
  </si>
  <si>
    <t>이미용지원비</t>
    <phoneticPr fontId="2" type="noConversion"/>
  </si>
  <si>
    <t>생활용품지원비</t>
    <phoneticPr fontId="2" type="noConversion"/>
  </si>
  <si>
    <t>후원결연지원비</t>
    <phoneticPr fontId="2" type="noConversion"/>
  </si>
  <si>
    <t>교육지원비</t>
    <phoneticPr fontId="2" type="noConversion"/>
  </si>
  <si>
    <t>긴급지원비</t>
    <phoneticPr fontId="2" type="noConversion"/>
  </si>
  <si>
    <t>계</t>
    <phoneticPr fontId="2" type="noConversion"/>
  </si>
  <si>
    <t>주거환경개선사업비</t>
    <phoneticPr fontId="2" type="noConversion"/>
  </si>
  <si>
    <t>방역지원비</t>
    <phoneticPr fontId="2" type="noConversion"/>
  </si>
  <si>
    <t>나들이지원비</t>
    <phoneticPr fontId="2" type="noConversion"/>
  </si>
  <si>
    <t>문화체험지원비</t>
    <phoneticPr fontId="2" type="noConversion"/>
  </si>
  <si>
    <t>외부행사지원비</t>
    <phoneticPr fontId="2" type="noConversion"/>
  </si>
  <si>
    <t>봉사자및후원자관리비</t>
    <phoneticPr fontId="2" type="noConversion"/>
  </si>
  <si>
    <t>직원연수교육비</t>
    <phoneticPr fontId="2" type="noConversion"/>
  </si>
  <si>
    <t>홍보사업비</t>
    <phoneticPr fontId="2" type="noConversion"/>
  </si>
  <si>
    <t>지역네트워크지원비</t>
    <phoneticPr fontId="2" type="noConversion"/>
  </si>
  <si>
    <t>조직관리비</t>
    <phoneticPr fontId="2" type="noConversion"/>
  </si>
  <si>
    <t>잡지출</t>
    <phoneticPr fontId="2" type="noConversion"/>
  </si>
  <si>
    <t>예비비</t>
    <phoneticPr fontId="2" type="noConversion"/>
  </si>
  <si>
    <t>예비비및기타</t>
    <phoneticPr fontId="2" type="noConversion"/>
  </si>
  <si>
    <t>반환금</t>
    <phoneticPr fontId="2" type="noConversion"/>
  </si>
  <si>
    <t>차기반환금(예금이자)</t>
    <phoneticPr fontId="2" type="noConversion"/>
  </si>
  <si>
    <t>◎잡지출</t>
    <phoneticPr fontId="2" type="noConversion"/>
  </si>
  <si>
    <t>예비비</t>
    <phoneticPr fontId="2" type="noConversion"/>
  </si>
  <si>
    <t>◎ 반환금</t>
    <phoneticPr fontId="2" type="noConversion"/>
  </si>
  <si>
    <t>◎ 차기반환금(예금이자)</t>
    <phoneticPr fontId="2" type="noConversion"/>
  </si>
  <si>
    <t>계</t>
    <phoneticPr fontId="2" type="noConversion"/>
  </si>
  <si>
    <t xml:space="preserve"> 세출 산출내역</t>
    <phoneticPr fontId="2" type="noConversion"/>
  </si>
  <si>
    <t>명</t>
    <phoneticPr fontId="2" type="noConversion"/>
  </si>
  <si>
    <t>간식지원비</t>
    <phoneticPr fontId="2" type="noConversion"/>
  </si>
  <si>
    <t>이미용지원비</t>
    <phoneticPr fontId="2" type="noConversion"/>
  </si>
  <si>
    <t>김장지원비</t>
    <phoneticPr fontId="2" type="noConversion"/>
  </si>
  <si>
    <t>◎재료비</t>
    <phoneticPr fontId="2" type="noConversion"/>
  </si>
  <si>
    <t>◎봄가을나들이</t>
    <phoneticPr fontId="2" type="noConversion"/>
  </si>
  <si>
    <t>◎소규모나들이</t>
    <phoneticPr fontId="2" type="noConversion"/>
  </si>
  <si>
    <t>문화체험비</t>
    <phoneticPr fontId="2" type="noConversion"/>
  </si>
  <si>
    <t>◎교육강사비</t>
    <phoneticPr fontId="2" type="noConversion"/>
  </si>
  <si>
    <t>◎간담회</t>
    <phoneticPr fontId="2" type="noConversion"/>
  </si>
  <si>
    <t>◎명절선물</t>
    <phoneticPr fontId="2" type="noConversion"/>
  </si>
  <si>
    <t>◎다과구입</t>
    <phoneticPr fontId="2" type="noConversion"/>
  </si>
  <si>
    <t>◎연하장발송비</t>
    <phoneticPr fontId="2" type="noConversion"/>
  </si>
  <si>
    <t>◎감사문자</t>
    <phoneticPr fontId="2" type="noConversion"/>
  </si>
  <si>
    <t>◎축의금</t>
    <phoneticPr fontId="2" type="noConversion"/>
  </si>
  <si>
    <t>◎기타관리비</t>
    <phoneticPr fontId="2" type="noConversion"/>
  </si>
  <si>
    <t>원</t>
    <phoneticPr fontId="2" type="noConversion"/>
  </si>
  <si>
    <t>홍보사업비</t>
    <phoneticPr fontId="2" type="noConversion"/>
  </si>
  <si>
    <t xml:space="preserve">◎리플렛 및 홍보제작 </t>
    <phoneticPr fontId="2" type="noConversion"/>
  </si>
  <si>
    <t>◎현수막 제작</t>
    <phoneticPr fontId="2" type="noConversion"/>
  </si>
  <si>
    <t>◎스티커 제작</t>
    <phoneticPr fontId="2" type="noConversion"/>
  </si>
  <si>
    <t>◎기타</t>
    <phoneticPr fontId="2" type="noConversion"/>
  </si>
  <si>
    <t>지역네트워크지원비</t>
    <phoneticPr fontId="2" type="noConversion"/>
  </si>
  <si>
    <t>조직관리비</t>
    <phoneticPr fontId="2" type="noConversion"/>
  </si>
  <si>
    <t>자산취득비</t>
    <phoneticPr fontId="2" type="noConversion"/>
  </si>
  <si>
    <t>시설장비유지비</t>
    <phoneticPr fontId="2" type="noConversion"/>
  </si>
  <si>
    <t>연료비</t>
    <phoneticPr fontId="2" type="noConversion"/>
  </si>
  <si>
    <t>이월급</t>
    <phoneticPr fontId="2" type="noConversion"/>
  </si>
  <si>
    <t>회</t>
    <phoneticPr fontId="2" type="noConversion"/>
  </si>
  <si>
    <t>회</t>
    <phoneticPr fontId="2" type="noConversion"/>
  </si>
  <si>
    <t>업무추진비</t>
  </si>
  <si>
    <t>운영비</t>
  </si>
  <si>
    <t>기타사업비</t>
  </si>
  <si>
    <t>주거환경
개선
사업비</t>
    <phoneticPr fontId="2" type="noConversion"/>
  </si>
  <si>
    <t>여가활동
지원사업비</t>
    <phoneticPr fontId="2" type="noConversion"/>
  </si>
  <si>
    <t>잡지출</t>
  </si>
  <si>
    <t>1) 세입내역</t>
    <phoneticPr fontId="2" type="noConversion"/>
  </si>
  <si>
    <t>2) 세출내역</t>
    <phoneticPr fontId="2" type="noConversion"/>
  </si>
  <si>
    <t xml:space="preserve"> 세입 산출내역</t>
    <phoneticPr fontId="2" type="noConversion"/>
  </si>
  <si>
    <t xml:space="preserve">◎명절상여금 </t>
    <phoneticPr fontId="2" type="noConversion"/>
  </si>
  <si>
    <t>◎퇴직적립금</t>
    <phoneticPr fontId="2" type="noConversion"/>
  </si>
  <si>
    <t>◎국민연금</t>
    <phoneticPr fontId="2" type="noConversion"/>
  </si>
  <si>
    <t>◎건강보험</t>
    <phoneticPr fontId="2" type="noConversion"/>
  </si>
  <si>
    <t>◎장기요양보험</t>
    <phoneticPr fontId="2" type="noConversion"/>
  </si>
  <si>
    <t>◎산재보험</t>
    <phoneticPr fontId="2" type="noConversion"/>
  </si>
  <si>
    <t>◎고용보험</t>
    <phoneticPr fontId="2" type="noConversion"/>
  </si>
  <si>
    <t>◎기관운영비</t>
    <phoneticPr fontId="2" type="noConversion"/>
  </si>
  <si>
    <t>◎회의비</t>
    <phoneticPr fontId="2" type="noConversion"/>
  </si>
  <si>
    <t>일상생활
지원사업비</t>
    <phoneticPr fontId="2" type="noConversion"/>
  </si>
  <si>
    <t>여가활동
지원사업비</t>
    <phoneticPr fontId="2" type="noConversion"/>
  </si>
  <si>
    <t>주거환경
개선사업비</t>
    <phoneticPr fontId="2" type="noConversion"/>
  </si>
  <si>
    <t>◎지정, 비지정후원비</t>
    <phoneticPr fontId="2" type="noConversion"/>
  </si>
  <si>
    <t>◎남구협의체</t>
    <phoneticPr fontId="2" type="noConversion"/>
  </si>
  <si>
    <t>◎지역사회협의체</t>
    <phoneticPr fontId="2" type="noConversion"/>
  </si>
  <si>
    <t>◎비지정후원금</t>
    <phoneticPr fontId="2" type="noConversion"/>
  </si>
  <si>
    <t>◎전입금</t>
    <phoneticPr fontId="2" type="noConversion"/>
  </si>
  <si>
    <t>◎전년도 이월금</t>
    <phoneticPr fontId="2" type="noConversion"/>
  </si>
  <si>
    <t>◎전년도 이월금(후원금)</t>
    <phoneticPr fontId="2" type="noConversion"/>
  </si>
  <si>
    <t>◎운영위원회</t>
    <phoneticPr fontId="2" type="noConversion"/>
  </si>
  <si>
    <t>■ 세입</t>
    <phoneticPr fontId="2" type="noConversion"/>
  </si>
  <si>
    <t>관</t>
    <phoneticPr fontId="2" type="noConversion"/>
  </si>
  <si>
    <t>증감(b-a)</t>
    <phoneticPr fontId="2" type="noConversion"/>
  </si>
  <si>
    <t>변경사유</t>
    <phoneticPr fontId="2" type="noConversion"/>
  </si>
  <si>
    <t>변경예산 총계</t>
    <phoneticPr fontId="2" type="noConversion"/>
  </si>
  <si>
    <t>■ 세출</t>
    <phoneticPr fontId="2" type="noConversion"/>
  </si>
  <si>
    <t>인건비</t>
  </si>
  <si>
    <t>◎우편료</t>
    <phoneticPr fontId="2" type="noConversion"/>
  </si>
  <si>
    <t>◎전신전화료</t>
    <phoneticPr fontId="2" type="noConversion"/>
  </si>
  <si>
    <t>◎전기료</t>
    <phoneticPr fontId="2" type="noConversion"/>
  </si>
  <si>
    <t>◎상하수도료</t>
    <phoneticPr fontId="2" type="noConversion"/>
  </si>
  <si>
    <t>원</t>
    <phoneticPr fontId="2" type="noConversion"/>
  </si>
  <si>
    <t>월</t>
    <phoneticPr fontId="2" type="noConversion"/>
  </si>
  <si>
    <t>◎협회비</t>
    <phoneticPr fontId="2" type="noConversion"/>
  </si>
  <si>
    <t>◎차량 및 시설물</t>
    <phoneticPr fontId="2" type="noConversion"/>
  </si>
  <si>
    <t>회</t>
    <phoneticPr fontId="2" type="noConversion"/>
  </si>
  <si>
    <t>◎차량유류대</t>
    <phoneticPr fontId="2" type="noConversion"/>
  </si>
  <si>
    <t>◎종사자수당</t>
    <phoneticPr fontId="2" type="noConversion"/>
  </si>
  <si>
    <t>◎관리업무수당</t>
    <phoneticPr fontId="2" type="noConversion"/>
  </si>
  <si>
    <t>사업비</t>
    <phoneticPr fontId="2" type="noConversion"/>
  </si>
  <si>
    <t>사무비</t>
    <phoneticPr fontId="2" type="noConversion"/>
  </si>
  <si>
    <t>기본급</t>
    <phoneticPr fontId="2" type="noConversion"/>
  </si>
  <si>
    <t>◎연장근로수당</t>
    <phoneticPr fontId="2" type="noConversion"/>
  </si>
  <si>
    <t>경상보조금</t>
    <phoneticPr fontId="2" type="noConversion"/>
  </si>
  <si>
    <t>◎시비</t>
    <phoneticPr fontId="2" type="noConversion"/>
  </si>
  <si>
    <t>종사자수당보조금</t>
    <phoneticPr fontId="2" type="noConversion"/>
  </si>
  <si>
    <t>◎기타 후원비</t>
    <phoneticPr fontId="2" type="noConversion"/>
  </si>
  <si>
    <t>나들이지원비</t>
    <phoneticPr fontId="2" type="noConversion"/>
  </si>
  <si>
    <t>잡지출</t>
    <phoneticPr fontId="2" type="noConversion"/>
  </si>
  <si>
    <t>후원금수입</t>
    <phoneticPr fontId="2" type="noConversion"/>
  </si>
  <si>
    <t>전입금</t>
    <phoneticPr fontId="2" type="noConversion"/>
  </si>
  <si>
    <t>인건비</t>
    <phoneticPr fontId="2" type="noConversion"/>
  </si>
  <si>
    <t>소  계</t>
    <phoneticPr fontId="2" type="noConversion"/>
  </si>
  <si>
    <t>소  계</t>
    <phoneticPr fontId="2" type="noConversion"/>
  </si>
  <si>
    <t>계</t>
    <phoneticPr fontId="2" type="noConversion"/>
  </si>
  <si>
    <t>시설비</t>
    <phoneticPr fontId="2" type="noConversion"/>
  </si>
  <si>
    <t>운영비</t>
    <phoneticPr fontId="2" type="noConversion"/>
  </si>
  <si>
    <t>일상생활
지원사업비</t>
    <phoneticPr fontId="2" type="noConversion"/>
  </si>
  <si>
    <t>계</t>
    <phoneticPr fontId="2" type="noConversion"/>
  </si>
  <si>
    <t>소  계</t>
    <phoneticPr fontId="2" type="noConversion"/>
  </si>
  <si>
    <t>예비비 및
기타</t>
    <phoneticPr fontId="2" type="noConversion"/>
  </si>
  <si>
    <t>총     계</t>
    <phoneticPr fontId="2" type="noConversion"/>
  </si>
  <si>
    <t>2015년예산(A)</t>
    <phoneticPr fontId="2" type="noConversion"/>
  </si>
  <si>
    <t>2016년예산(B)</t>
    <phoneticPr fontId="2" type="noConversion"/>
  </si>
  <si>
    <t>후원금 수입</t>
    <phoneticPr fontId="2" type="noConversion"/>
  </si>
  <si>
    <t>◎시설장</t>
    <phoneticPr fontId="2" type="noConversion"/>
  </si>
  <si>
    <t>◎사회복지사(8호봉)</t>
    <phoneticPr fontId="2" type="noConversion"/>
  </si>
  <si>
    <t>○사회복지사(8호봉)</t>
    <phoneticPr fontId="2" type="noConversion"/>
  </si>
  <si>
    <t>주거환경개선비</t>
    <phoneticPr fontId="2" type="noConversion"/>
  </si>
  <si>
    <t>원</t>
    <phoneticPr fontId="2" type="noConversion"/>
  </si>
  <si>
    <t>방역지원비</t>
    <phoneticPr fontId="2" type="noConversion"/>
  </si>
  <si>
    <t>주거환경개선비</t>
    <phoneticPr fontId="2" type="noConversion"/>
  </si>
  <si>
    <t>◎혹서기지원</t>
    <phoneticPr fontId="2" type="noConversion"/>
  </si>
  <si>
    <t>◎혹한기지원</t>
    <phoneticPr fontId="2" type="noConversion"/>
  </si>
  <si>
    <t>회</t>
    <phoneticPr fontId="2" type="noConversion"/>
  </si>
  <si>
    <t>◎건강관리소모품</t>
    <phoneticPr fontId="2" type="noConversion"/>
  </si>
  <si>
    <t>◎플루건약구입</t>
    <phoneticPr fontId="2" type="noConversion"/>
  </si>
  <si>
    <t>◎의약품구입</t>
    <phoneticPr fontId="2" type="noConversion"/>
  </si>
  <si>
    <t>건강관리지원비</t>
    <phoneticPr fontId="2" type="noConversion"/>
  </si>
  <si>
    <t>◎지정후원금</t>
    <phoneticPr fontId="2" type="noConversion"/>
  </si>
  <si>
    <t>x</t>
    <phoneticPr fontId="2" type="noConversion"/>
  </si>
  <si>
    <t>○시설장</t>
    <phoneticPr fontId="2" type="noConversion"/>
  </si>
  <si>
    <t>○조리사</t>
    <phoneticPr fontId="2" type="noConversion"/>
  </si>
  <si>
    <t>◎ 예비비</t>
    <phoneticPr fontId="2" type="noConversion"/>
  </si>
  <si>
    <t>분기</t>
    <phoneticPr fontId="2" type="noConversion"/>
  </si>
  <si>
    <t>◎기타보험료</t>
    <phoneticPr fontId="2" type="noConversion"/>
  </si>
  <si>
    <t>분기</t>
    <phoneticPr fontId="2" type="noConversion"/>
  </si>
  <si>
    <t>원</t>
    <phoneticPr fontId="2" type="noConversion"/>
  </si>
  <si>
    <t>◎차랑정비유지비</t>
    <phoneticPr fontId="2" type="noConversion"/>
  </si>
  <si>
    <t>2016년 참좋은노인복지센터 재가노인지원 일반사업 예산(안) 총괄내역서</t>
    <phoneticPr fontId="2" type="noConversion"/>
  </si>
  <si>
    <t>2015년
예산(A)</t>
    <phoneticPr fontId="2" type="noConversion"/>
  </si>
  <si>
    <t>2016년
예산(B)</t>
    <phoneticPr fontId="2" type="noConversion"/>
  </si>
  <si>
    <t>2015년
예산(B)</t>
    <phoneticPr fontId="2" type="noConversion"/>
  </si>
  <si>
    <t>취사연료비</t>
    <phoneticPr fontId="2" type="noConversion"/>
  </si>
  <si>
    <t>원</t>
    <phoneticPr fontId="2" type="noConversion"/>
  </si>
  <si>
    <t>◎단열필름</t>
    <phoneticPr fontId="2" type="noConversion"/>
  </si>
  <si>
    <t>◎집수리</t>
    <phoneticPr fontId="2" type="noConversion"/>
  </si>
  <si>
    <t>분기</t>
    <phoneticPr fontId="2" type="noConversion"/>
  </si>
  <si>
    <t>◎해충퇴치약구입</t>
    <phoneticPr fontId="2" type="noConversion"/>
  </si>
  <si>
    <t>회</t>
    <phoneticPr fontId="2" type="noConversion"/>
  </si>
  <si>
    <t>연로비</t>
    <phoneticPr fontId="2" type="noConversion"/>
  </si>
  <si>
    <t>취사연료비</t>
    <phoneticPr fontId="2" type="noConversion"/>
  </si>
  <si>
    <t>◎긴급지원비</t>
    <phoneticPr fontId="2" type="noConversion"/>
  </si>
  <si>
    <t>원</t>
    <phoneticPr fontId="2" type="noConversion"/>
  </si>
  <si>
    <t>x</t>
  </si>
  <si>
    <t>회</t>
    <phoneticPr fontId="2" type="noConversion"/>
  </si>
  <si>
    <t>원</t>
    <phoneticPr fontId="2" type="noConversion"/>
  </si>
  <si>
    <t>x</t>
    <phoneticPr fontId="2" type="noConversion"/>
  </si>
  <si>
    <t>월</t>
    <phoneticPr fontId="2" type="noConversion"/>
  </si>
  <si>
    <t>명</t>
    <phoneticPr fontId="2" type="noConversion"/>
  </si>
  <si>
    <t>집수리지원비</t>
    <phoneticPr fontId="2" type="noConversion"/>
  </si>
  <si>
    <t>주거환경개선비</t>
    <phoneticPr fontId="2" type="noConversion"/>
  </si>
  <si>
    <t>김상민</t>
    <phoneticPr fontId="2" type="noConversion"/>
  </si>
  <si>
    <t>○사회복지사(13호봉)</t>
    <phoneticPr fontId="2" type="noConversion"/>
  </si>
  <si>
    <t>◎사회복지사(13호봉)</t>
    <phoneticPr fontId="2" type="noConversion"/>
  </si>
  <si>
    <t>○사회복지사(13호봉)</t>
    <phoneticPr fontId="2" type="noConversion"/>
  </si>
  <si>
    <t>김상민</t>
    <phoneticPr fontId="2" type="noConversion"/>
  </si>
  <si>
    <t>원헤주</t>
    <phoneticPr fontId="2" type="noConversion"/>
  </si>
  <si>
    <t>사회복지법인 무일복지재단</t>
    <phoneticPr fontId="2" type="noConversion"/>
  </si>
  <si>
    <t>참 좋 은 노 인 복 지 센 터</t>
    <phoneticPr fontId="2" type="noConversion"/>
  </si>
  <si>
    <t xml:space="preserve">          2016년</t>
    <phoneticPr fontId="2" type="noConversion"/>
  </si>
  <si>
    <t xml:space="preserve">2015.   12  .    </t>
    <phoneticPr fontId="2" type="noConversion"/>
  </si>
  <si>
    <t>x</t>
    <phoneticPr fontId="2" type="noConversion"/>
  </si>
  <si>
    <t xml:space="preserve">명 </t>
    <phoneticPr fontId="2" type="noConversion"/>
  </si>
  <si>
    <t xml:space="preserve">x </t>
    <phoneticPr fontId="2" type="noConversion"/>
  </si>
  <si>
    <t>개</t>
    <phoneticPr fontId="2" type="noConversion"/>
  </si>
  <si>
    <t>보조금수입</t>
    <phoneticPr fontId="2" type="noConversion"/>
  </si>
  <si>
    <t>경상보조금</t>
    <phoneticPr fontId="2" type="noConversion"/>
  </si>
  <si>
    <t>후원금수입</t>
    <phoneticPr fontId="2" type="noConversion"/>
  </si>
  <si>
    <t>지정후원금</t>
    <phoneticPr fontId="2" type="noConversion"/>
  </si>
  <si>
    <t>전입금</t>
    <phoneticPr fontId="2" type="noConversion"/>
  </si>
  <si>
    <t>이월금</t>
    <phoneticPr fontId="2" type="noConversion"/>
  </si>
  <si>
    <t>전년도이월금</t>
    <phoneticPr fontId="2" type="noConversion"/>
  </si>
  <si>
    <t>잡수입</t>
    <phoneticPr fontId="2" type="noConversion"/>
  </si>
  <si>
    <t>기타잡수입</t>
    <phoneticPr fontId="2" type="noConversion"/>
  </si>
  <si>
    <t>전년도이월금(후원금)</t>
    <phoneticPr fontId="2" type="noConversion"/>
  </si>
  <si>
    <t xml:space="preserve">긴급지원비 포함에 따른 증액 </t>
    <phoneticPr fontId="2" type="noConversion"/>
  </si>
  <si>
    <t>지정후원자 모집활동을 통한 증액</t>
    <phoneticPr fontId="2" type="noConversion"/>
  </si>
  <si>
    <t>사회복지사 인사발령에 따른 증액</t>
    <phoneticPr fontId="2" type="noConversion"/>
  </si>
  <si>
    <t>이월금 조정에 따른 증액</t>
    <phoneticPr fontId="2" type="noConversion"/>
  </si>
  <si>
    <t>이월금(후원금) 조정에 따른 증액</t>
    <phoneticPr fontId="2" type="noConversion"/>
  </si>
  <si>
    <t>운영비</t>
    <phoneticPr fontId="2" type="noConversion"/>
  </si>
  <si>
    <t>사업비</t>
    <phoneticPr fontId="2" type="noConversion"/>
  </si>
  <si>
    <t>사업 조정</t>
    <phoneticPr fontId="2" type="noConversion"/>
  </si>
  <si>
    <t>인사발령에 따른 사회복지사  급여 변동</t>
    <phoneticPr fontId="2" type="noConversion"/>
  </si>
  <si>
    <t>업무추진비</t>
    <phoneticPr fontId="2" type="noConversion"/>
  </si>
  <si>
    <t>기관운영비</t>
    <phoneticPr fontId="2" type="noConversion"/>
  </si>
  <si>
    <t>기관운영비 조정</t>
    <phoneticPr fontId="2" type="noConversion"/>
  </si>
  <si>
    <t>회의비</t>
    <phoneticPr fontId="2" type="noConversion"/>
  </si>
  <si>
    <t>회의비 조정</t>
    <phoneticPr fontId="2" type="noConversion"/>
  </si>
  <si>
    <t>운영비</t>
    <phoneticPr fontId="2" type="noConversion"/>
  </si>
  <si>
    <t>여비</t>
    <phoneticPr fontId="2" type="noConversion"/>
  </si>
  <si>
    <t>여비 횟수 및 금액 조정</t>
    <phoneticPr fontId="2" type="noConversion"/>
  </si>
  <si>
    <t>수용비및수수료</t>
    <phoneticPr fontId="2" type="noConversion"/>
  </si>
  <si>
    <t>소모품 및 수수료, 금액 조정</t>
    <phoneticPr fontId="2" type="noConversion"/>
  </si>
  <si>
    <t>공공요금</t>
    <phoneticPr fontId="2" type="noConversion"/>
  </si>
  <si>
    <t>우편료,전화료,전기료,상하수도료 금액 조정</t>
    <phoneticPr fontId="2" type="noConversion"/>
  </si>
  <si>
    <t>제세공과금</t>
    <phoneticPr fontId="2" type="noConversion"/>
  </si>
  <si>
    <t xml:space="preserve">제세공과금비 금액 조정 </t>
    <phoneticPr fontId="2" type="noConversion"/>
  </si>
  <si>
    <t>차량비</t>
    <phoneticPr fontId="2" type="noConversion"/>
  </si>
  <si>
    <t>차량유류대, 정비비 금액 조정</t>
    <phoneticPr fontId="2" type="noConversion"/>
  </si>
  <si>
    <t>건강관리지원비</t>
    <phoneticPr fontId="2" type="noConversion"/>
  </si>
  <si>
    <t>후원개발을 통한 금액 조정</t>
    <phoneticPr fontId="2" type="noConversion"/>
  </si>
  <si>
    <t>간식지원비</t>
    <phoneticPr fontId="2" type="noConversion"/>
  </si>
  <si>
    <t>사업 조정</t>
    <phoneticPr fontId="2" type="noConversion"/>
  </si>
  <si>
    <t>생활용품지원비</t>
    <phoneticPr fontId="2" type="noConversion"/>
  </si>
  <si>
    <t>생활용품사업 횟수 조정</t>
    <phoneticPr fontId="2" type="noConversion"/>
  </si>
  <si>
    <t>후원결연지원비</t>
    <phoneticPr fontId="2" type="noConversion"/>
  </si>
  <si>
    <t>결연인원 조정</t>
    <phoneticPr fontId="2" type="noConversion"/>
  </si>
  <si>
    <t xml:space="preserve">혹서기,혹한기 금액 조정 </t>
    <phoneticPr fontId="2" type="noConversion"/>
  </si>
  <si>
    <t>집수리지원비</t>
    <phoneticPr fontId="2" type="noConversion"/>
  </si>
  <si>
    <t>주거환경개선비</t>
    <phoneticPr fontId="2" type="noConversion"/>
  </si>
  <si>
    <t>단열필름 및 집수리 금액 조정</t>
    <phoneticPr fontId="2" type="noConversion"/>
  </si>
  <si>
    <t xml:space="preserve">플루건기계로 인한 금액 조정 </t>
    <phoneticPr fontId="2" type="noConversion"/>
  </si>
  <si>
    <t>여가활동지원사업비</t>
    <phoneticPr fontId="2" type="noConversion"/>
  </si>
  <si>
    <t>나들이지원비 조정</t>
    <phoneticPr fontId="2" type="noConversion"/>
  </si>
  <si>
    <t>문화체험지원비</t>
    <phoneticPr fontId="2" type="noConversion"/>
  </si>
  <si>
    <t>문화체험비 금액 조정</t>
    <phoneticPr fontId="2" type="noConversion"/>
  </si>
  <si>
    <t>기타지원사업비</t>
    <phoneticPr fontId="2" type="noConversion"/>
  </si>
  <si>
    <t>봉사자및후원자관리비</t>
    <phoneticPr fontId="2" type="noConversion"/>
  </si>
  <si>
    <t>관리비 금액 조정</t>
    <phoneticPr fontId="2" type="noConversion"/>
  </si>
  <si>
    <t>직원연수교육비</t>
    <phoneticPr fontId="2" type="noConversion"/>
  </si>
  <si>
    <t>연수 및 교육비 조정</t>
    <phoneticPr fontId="2" type="noConversion"/>
  </si>
  <si>
    <t>지역네트워크지원비</t>
    <phoneticPr fontId="2" type="noConversion"/>
  </si>
  <si>
    <t>횟수 및 금액 조정</t>
    <phoneticPr fontId="2" type="noConversion"/>
  </si>
  <si>
    <t>잡지출</t>
    <phoneticPr fontId="2" type="noConversion"/>
  </si>
  <si>
    <t>잡지출 조정</t>
    <phoneticPr fontId="2" type="noConversion"/>
  </si>
  <si>
    <t>예비비및기타</t>
    <phoneticPr fontId="2" type="noConversion"/>
  </si>
  <si>
    <t>예비비</t>
    <phoneticPr fontId="2" type="noConversion"/>
  </si>
  <si>
    <t>예비비 조정</t>
    <phoneticPr fontId="2" type="noConversion"/>
  </si>
  <si>
    <t>2015년 예산(a)</t>
    <phoneticPr fontId="13" type="noConversion"/>
  </si>
  <si>
    <t>2016년 예산(b)</t>
    <phoneticPr fontId="2" type="noConversion"/>
  </si>
  <si>
    <t>기타예금이자수입</t>
    <phoneticPr fontId="2" type="noConversion"/>
  </si>
  <si>
    <t>기타잡수입 조정</t>
    <phoneticPr fontId="2" type="noConversion"/>
  </si>
  <si>
    <t>예금이자 조정</t>
    <phoneticPr fontId="2" type="noConversion"/>
  </si>
  <si>
    <t>연료비</t>
    <phoneticPr fontId="2" type="noConversion"/>
  </si>
  <si>
    <t>취사연료비</t>
    <phoneticPr fontId="2" type="noConversion"/>
  </si>
  <si>
    <t>사업 조정 및 취사연료비 조정</t>
    <phoneticPr fontId="2" type="noConversion"/>
  </si>
  <si>
    <t>이미용지원비</t>
    <phoneticPr fontId="2" type="noConversion"/>
  </si>
  <si>
    <t>이미용지원사업비 조정</t>
    <phoneticPr fontId="2" type="noConversion"/>
  </si>
  <si>
    <t>홍보사업비</t>
    <phoneticPr fontId="2" type="noConversion"/>
  </si>
  <si>
    <t>홍보사업비 조정</t>
    <phoneticPr fontId="2" type="noConversion"/>
  </si>
  <si>
    <t>참좋은노인복지센터 일반사업 예산서</t>
    <phoneticPr fontId="2" type="noConversion"/>
  </si>
  <si>
    <t>일상생활지원사업비</t>
    <phoneticPr fontId="2" type="noConversion"/>
  </si>
  <si>
    <t>2016년 예산 변경 사유 (재가노인지원 일반사업)</t>
    <phoneticPr fontId="2" type="noConversion"/>
  </si>
  <si>
    <t>기타잡수입</t>
    <phoneticPr fontId="2" type="noConversion"/>
  </si>
  <si>
    <t>◎기타예금이자수입</t>
    <phoneticPr fontId="2" type="noConversion"/>
  </si>
  <si>
    <t>기타잡수입</t>
    <phoneticPr fontId="2" type="noConversion"/>
  </si>
  <si>
    <t>◎식대</t>
    <phoneticPr fontId="2" type="noConversion"/>
  </si>
  <si>
    <t>원</t>
    <phoneticPr fontId="2" type="noConversion"/>
  </si>
  <si>
    <t>x</t>
    <phoneticPr fontId="2" type="noConversion"/>
  </si>
  <si>
    <t>명</t>
    <phoneticPr fontId="2" type="noConversion"/>
  </si>
  <si>
    <t>월</t>
    <phoneticPr fontId="2" type="noConversion"/>
  </si>
  <si>
    <t>x</t>
    <phoneticPr fontId="2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</si>
</sst>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_ "/>
    <numFmt numFmtId="178" formatCode="###,###,"/>
    <numFmt numFmtId="179" formatCode="0.0_ "/>
    <numFmt numFmtId="180" formatCode="###,###,###,###&quot;원&quot;"/>
    <numFmt numFmtId="181" formatCode="#,##0.000_ "/>
    <numFmt numFmtId="182" formatCode="###,###&quot;원&quot;"/>
    <numFmt numFmtId="183" formatCode="0_);[Red]\(0\)"/>
    <numFmt numFmtId="184" formatCode="_-* #,##0.0_-;\-* #,##0.0_-;_-* &quot;-&quot;?_-;_-@_-"/>
    <numFmt numFmtId="185" formatCode="#,##0_);[Red]\(#,##0\)"/>
  </numFmts>
  <fonts count="2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b/>
      <sz val="16"/>
      <name val="맑은 고딕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체"/>
      <family val="3"/>
      <charset val="129"/>
    </font>
    <font>
      <b/>
      <sz val="9"/>
      <name val="굴림"/>
      <family val="3"/>
      <charset val="129"/>
    </font>
    <font>
      <b/>
      <sz val="10"/>
      <name val="돋움"/>
      <family val="3"/>
      <charset val="129"/>
    </font>
    <font>
      <sz val="11"/>
      <color theme="3" tint="-0.249977111117893"/>
      <name val="돋움"/>
      <family val="3"/>
      <charset val="129"/>
    </font>
    <font>
      <sz val="11"/>
      <color theme="1"/>
      <name val="돋움"/>
      <family val="3"/>
      <charset val="129"/>
    </font>
    <font>
      <b/>
      <sz val="30"/>
      <name val="돋움"/>
      <family val="3"/>
      <charset val="129"/>
    </font>
    <font>
      <b/>
      <sz val="36"/>
      <name val="돋움"/>
      <family val="3"/>
      <charset val="129"/>
    </font>
    <font>
      <sz val="14"/>
      <name val="돋움"/>
      <family val="3"/>
      <charset val="129"/>
    </font>
    <font>
      <b/>
      <sz val="16"/>
      <name val="돋움"/>
      <family val="3"/>
      <charset val="129"/>
    </font>
    <font>
      <sz val="11"/>
      <name val="바탕"/>
      <family val="1"/>
      <charset val="129"/>
    </font>
    <font>
      <sz val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0" fillId="0" borderId="9" xfId="0" applyFill="1" applyBorder="1">
      <alignment vertical="center"/>
    </xf>
    <xf numFmtId="0" fontId="3" fillId="0" borderId="0" xfId="0" applyFont="1" applyFill="1" applyBorder="1">
      <alignment vertical="center"/>
    </xf>
    <xf numFmtId="41" fontId="0" fillId="0" borderId="0" xfId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0" fillId="0" borderId="24" xfId="0" applyFont="1" applyFill="1" applyBorder="1">
      <alignment vertical="center"/>
    </xf>
    <xf numFmtId="41" fontId="0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1" fontId="0" fillId="0" borderId="9" xfId="0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0" fontId="0" fillId="0" borderId="6" xfId="0" applyFont="1" applyFill="1" applyBorder="1">
      <alignment vertical="center"/>
    </xf>
    <xf numFmtId="180" fontId="0" fillId="0" borderId="18" xfId="0" applyNumberFormat="1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  <xf numFmtId="180" fontId="0" fillId="0" borderId="1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180" fontId="0" fillId="0" borderId="4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178" fontId="0" fillId="0" borderId="24" xfId="0" applyNumberFormat="1" applyFont="1" applyFill="1" applyBorder="1">
      <alignment vertical="center"/>
    </xf>
    <xf numFmtId="179" fontId="0" fillId="0" borderId="0" xfId="0" applyNumberFormat="1" applyFont="1" applyFill="1">
      <alignment vertical="center"/>
    </xf>
    <xf numFmtId="179" fontId="0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78" fontId="0" fillId="0" borderId="24" xfId="7" applyNumberFormat="1" applyFont="1" applyFill="1" applyBorder="1">
      <alignment vertical="center"/>
    </xf>
    <xf numFmtId="178" fontId="0" fillId="2" borderId="1" xfId="7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78" fontId="0" fillId="0" borderId="0" xfId="7" applyNumberFormat="1" applyFon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1" fontId="0" fillId="0" borderId="14" xfId="0" applyNumberFormat="1" applyFont="1" applyFill="1" applyBorder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right" vertical="center"/>
    </xf>
    <xf numFmtId="180" fontId="0" fillId="0" borderId="15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right" vertical="center"/>
    </xf>
    <xf numFmtId="182" fontId="0" fillId="0" borderId="10" xfId="1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79" fontId="4" fillId="0" borderId="0" xfId="0" applyNumberFormat="1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horizontal="right" vertical="center"/>
    </xf>
    <xf numFmtId="41" fontId="4" fillId="0" borderId="0" xfId="1" applyFont="1" applyFill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9" xfId="0" applyFill="1" applyBorder="1" applyAlignment="1">
      <alignment vertical="center"/>
    </xf>
    <xf numFmtId="0" fontId="6" fillId="0" borderId="9" xfId="0" applyFont="1" applyFill="1" applyBorder="1">
      <alignment vertical="center"/>
    </xf>
    <xf numFmtId="0" fontId="0" fillId="0" borderId="42" xfId="0" applyFont="1" applyFill="1" applyBorder="1">
      <alignment vertical="center"/>
    </xf>
    <xf numFmtId="0" fontId="0" fillId="0" borderId="43" xfId="0" applyFont="1" applyFill="1" applyBorder="1">
      <alignment vertical="center"/>
    </xf>
    <xf numFmtId="180" fontId="0" fillId="0" borderId="44" xfId="0" applyNumberFormat="1" applyFont="1" applyFill="1" applyBorder="1" applyAlignment="1">
      <alignment horizontal="right" vertical="center"/>
    </xf>
    <xf numFmtId="0" fontId="0" fillId="0" borderId="45" xfId="0" applyFill="1" applyBorder="1" applyAlignment="1">
      <alignment horizontal="center" vertical="center"/>
    </xf>
    <xf numFmtId="180" fontId="0" fillId="0" borderId="10" xfId="0" applyNumberForma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>
      <alignment vertical="center"/>
    </xf>
    <xf numFmtId="0" fontId="12" fillId="0" borderId="0" xfId="0" applyFont="1" applyBorder="1">
      <alignment vertical="center"/>
    </xf>
    <xf numFmtId="178" fontId="0" fillId="0" borderId="0" xfId="0" applyNumberForma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3" fontId="12" fillId="0" borderId="23" xfId="0" applyNumberFormat="1" applyFont="1" applyFill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1" fontId="0" fillId="0" borderId="5" xfId="2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80" fontId="0" fillId="0" borderId="59" xfId="0" applyNumberFormat="1" applyFont="1" applyFill="1" applyBorder="1">
      <alignment vertical="center"/>
    </xf>
    <xf numFmtId="180" fontId="0" fillId="0" borderId="60" xfId="0" applyNumberFormat="1" applyFont="1" applyFill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9" xfId="0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vertical="center"/>
    </xf>
    <xf numFmtId="41" fontId="0" fillId="0" borderId="12" xfId="0" applyNumberFormat="1" applyFont="1" applyFill="1" applyBorder="1" applyAlignment="1">
      <alignment vertical="center"/>
    </xf>
    <xf numFmtId="41" fontId="0" fillId="0" borderId="7" xfId="0" applyNumberFormat="1" applyFont="1" applyFill="1" applyBorder="1" applyAlignment="1">
      <alignment vertical="center"/>
    </xf>
    <xf numFmtId="41" fontId="0" fillId="0" borderId="8" xfId="0" applyNumberFormat="1" applyFont="1" applyFill="1" applyBorder="1" applyAlignment="1">
      <alignment vertical="center"/>
    </xf>
    <xf numFmtId="41" fontId="0" fillId="0" borderId="8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9" xfId="7" applyNumberFormat="1" applyFont="1" applyFill="1" applyBorder="1">
      <alignment vertical="center"/>
    </xf>
    <xf numFmtId="41" fontId="0" fillId="0" borderId="10" xfId="0" applyNumberFormat="1" applyFont="1" applyFill="1" applyBorder="1">
      <alignment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right" vertical="center"/>
    </xf>
    <xf numFmtId="41" fontId="0" fillId="0" borderId="14" xfId="7" applyNumberFormat="1" applyFont="1" applyFill="1" applyBorder="1">
      <alignment vertical="center"/>
    </xf>
    <xf numFmtId="41" fontId="0" fillId="0" borderId="15" xfId="0" applyNumberFormat="1" applyFont="1" applyFill="1" applyBorder="1">
      <alignment vertical="center"/>
    </xf>
    <xf numFmtId="41" fontId="0" fillId="0" borderId="24" xfId="0" applyNumberFormat="1" applyFont="1" applyFill="1" applyBorder="1">
      <alignment vertical="center"/>
    </xf>
    <xf numFmtId="41" fontId="0" fillId="2" borderId="1" xfId="0" applyNumberFormat="1" applyFont="1" applyFill="1" applyBorder="1" applyAlignment="1">
      <alignment horizontal="center" vertical="center"/>
    </xf>
    <xf numFmtId="41" fontId="0" fillId="2" borderId="2" xfId="0" applyNumberFormat="1" applyFont="1" applyFill="1" applyBorder="1" applyAlignment="1">
      <alignment horizontal="center" vertical="center"/>
    </xf>
    <xf numFmtId="41" fontId="0" fillId="0" borderId="0" xfId="0" applyNumberFormat="1" applyFont="1" applyFill="1">
      <alignment vertical="center"/>
    </xf>
    <xf numFmtId="41" fontId="0" fillId="0" borderId="0" xfId="0" applyNumberFormat="1" applyFont="1" applyFill="1" applyAlignment="1">
      <alignment horizontal="right"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15" fillId="0" borderId="3" xfId="0" applyNumberFormat="1" applyFont="1" applyFill="1" applyBorder="1" applyAlignment="1">
      <alignment horizontal="right" vertical="center"/>
    </xf>
    <xf numFmtId="179" fontId="6" fillId="0" borderId="4" xfId="0" applyNumberFormat="1" applyFont="1" applyFill="1" applyBorder="1" applyAlignment="1" applyProtection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41" fontId="6" fillId="0" borderId="8" xfId="7" applyNumberFormat="1" applyFont="1" applyFill="1" applyBorder="1" applyAlignment="1" applyProtection="1">
      <alignment horizontal="right" vertical="center"/>
    </xf>
    <xf numFmtId="41" fontId="6" fillId="0" borderId="23" xfId="0" applyNumberFormat="1" applyFont="1" applyFill="1" applyBorder="1" applyAlignment="1" applyProtection="1">
      <alignment horizontal="right" vertical="center"/>
    </xf>
    <xf numFmtId="41" fontId="6" fillId="0" borderId="9" xfId="7" applyNumberFormat="1" applyFont="1" applyFill="1" applyBorder="1" applyAlignment="1" applyProtection="1">
      <alignment horizontal="right" vertical="center"/>
    </xf>
    <xf numFmtId="41" fontId="6" fillId="0" borderId="10" xfId="0" applyNumberFormat="1" applyFont="1" applyFill="1" applyBorder="1" applyAlignment="1" applyProtection="1">
      <alignment horizontal="right" vertical="center"/>
    </xf>
    <xf numFmtId="41" fontId="6" fillId="0" borderId="10" xfId="0" applyNumberFormat="1" applyFont="1" applyFill="1" applyBorder="1" applyAlignment="1">
      <alignment horizontal="right" vertical="center"/>
    </xf>
    <xf numFmtId="41" fontId="6" fillId="0" borderId="9" xfId="0" applyNumberFormat="1" applyFont="1" applyFill="1" applyBorder="1">
      <alignment vertical="center"/>
    </xf>
    <xf numFmtId="41" fontId="6" fillId="0" borderId="9" xfId="7" applyNumberFormat="1" applyFont="1" applyFill="1" applyBorder="1">
      <alignment vertical="center"/>
    </xf>
    <xf numFmtId="41" fontId="6" fillId="0" borderId="10" xfId="0" applyNumberFormat="1" applyFont="1" applyFill="1" applyBorder="1">
      <alignment vertical="center"/>
    </xf>
    <xf numFmtId="41" fontId="6" fillId="0" borderId="4" xfId="0" applyNumberFormat="1" applyFont="1" applyFill="1" applyBorder="1" applyAlignment="1" applyProtection="1">
      <alignment horizontal="right" vertical="center"/>
    </xf>
    <xf numFmtId="41" fontId="6" fillId="0" borderId="23" xfId="0" applyNumberFormat="1" applyFont="1" applyFill="1" applyBorder="1" applyAlignment="1">
      <alignment horizontal="right" vertical="center"/>
    </xf>
    <xf numFmtId="41" fontId="6" fillId="0" borderId="14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6" fillId="0" borderId="9" xfId="0" applyNumberFormat="1" applyFont="1" applyFill="1" applyBorder="1">
      <alignment vertical="center"/>
    </xf>
    <xf numFmtId="0" fontId="6" fillId="0" borderId="9" xfId="0" applyFont="1" applyFill="1" applyBorder="1" applyAlignment="1">
      <alignment horizontal="right" vertical="center"/>
    </xf>
    <xf numFmtId="178" fontId="6" fillId="0" borderId="9" xfId="7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8" fontId="6" fillId="0" borderId="21" xfId="0" applyNumberFormat="1" applyFont="1" applyFill="1" applyBorder="1">
      <alignment vertical="center"/>
    </xf>
    <xf numFmtId="0" fontId="6" fillId="0" borderId="21" xfId="0" applyFont="1" applyFill="1" applyBorder="1" applyAlignment="1">
      <alignment horizontal="right" vertical="center"/>
    </xf>
    <xf numFmtId="178" fontId="6" fillId="0" borderId="21" xfId="7" applyNumberFormat="1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8" fontId="6" fillId="0" borderId="14" xfId="0" applyNumberFormat="1" applyFont="1" applyFill="1" applyBorder="1">
      <alignment vertical="center"/>
    </xf>
    <xf numFmtId="0" fontId="6" fillId="0" borderId="14" xfId="0" applyFont="1" applyFill="1" applyBorder="1" applyAlignment="1">
      <alignment horizontal="right" vertical="center"/>
    </xf>
    <xf numFmtId="178" fontId="6" fillId="0" borderId="14" xfId="7" applyNumberFormat="1" applyFont="1" applyFill="1" applyBorder="1">
      <alignment vertical="center"/>
    </xf>
    <xf numFmtId="0" fontId="6" fillId="0" borderId="15" xfId="0" applyFont="1" applyFill="1" applyBorder="1">
      <alignment vertical="center"/>
    </xf>
    <xf numFmtId="41" fontId="6" fillId="0" borderId="14" xfId="0" applyNumberFormat="1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12" fillId="0" borderId="8" xfId="1" applyNumberFormat="1" applyFont="1" applyBorder="1" applyAlignment="1">
      <alignment horizontal="right" vertical="center"/>
    </xf>
    <xf numFmtId="41" fontId="12" fillId="0" borderId="53" xfId="1" applyNumberFormat="1" applyFont="1" applyBorder="1" applyAlignment="1">
      <alignment horizontal="right" vertical="center"/>
    </xf>
    <xf numFmtId="41" fontId="12" fillId="0" borderId="14" xfId="1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Border="1">
      <alignment vertical="center"/>
    </xf>
    <xf numFmtId="41" fontId="12" fillId="0" borderId="0" xfId="0" applyNumberFormat="1" applyFont="1" applyAlignment="1">
      <alignment horizontal="right" vertical="center"/>
    </xf>
    <xf numFmtId="41" fontId="12" fillId="0" borderId="0" xfId="0" applyNumberFormat="1" applyFont="1">
      <alignment vertical="center"/>
    </xf>
    <xf numFmtId="41" fontId="12" fillId="0" borderId="56" xfId="0" applyNumberFormat="1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right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21" xfId="0" applyNumberFormat="1" applyFont="1" applyBorder="1" applyAlignment="1">
      <alignment horizontal="right" vertical="center"/>
    </xf>
    <xf numFmtId="41" fontId="12" fillId="0" borderId="14" xfId="0" applyNumberFormat="1" applyFont="1" applyBorder="1" applyAlignment="1">
      <alignment horizontal="right" vertical="center"/>
    </xf>
    <xf numFmtId="41" fontId="12" fillId="0" borderId="21" xfId="1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6" xfId="0" applyNumberFormat="1" applyFont="1" applyFill="1" applyBorder="1">
      <alignment vertical="center"/>
    </xf>
    <xf numFmtId="0" fontId="6" fillId="0" borderId="6" xfId="0" applyFont="1" applyFill="1" applyBorder="1" applyAlignment="1">
      <alignment horizontal="right" vertical="center"/>
    </xf>
    <xf numFmtId="178" fontId="6" fillId="0" borderId="6" xfId="7" applyNumberFormat="1" applyFont="1" applyFill="1" applyBorder="1">
      <alignment vertical="center"/>
    </xf>
    <xf numFmtId="0" fontId="6" fillId="0" borderId="18" xfId="0" applyFont="1" applyFill="1" applyBorder="1">
      <alignment vertical="center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8" xfId="0" applyNumberFormat="1" applyFont="1" applyFill="1" applyBorder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>
      <alignment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>
      <alignment vertical="center"/>
    </xf>
    <xf numFmtId="184" fontId="4" fillId="0" borderId="1" xfId="0" applyNumberFormat="1" applyFont="1" applyFill="1" applyBorder="1">
      <alignment vertical="center"/>
    </xf>
    <xf numFmtId="184" fontId="0" fillId="0" borderId="6" xfId="0" applyNumberFormat="1" applyFont="1" applyFill="1" applyBorder="1">
      <alignment vertical="center"/>
    </xf>
    <xf numFmtId="184" fontId="0" fillId="0" borderId="9" xfId="0" applyNumberFormat="1" applyFont="1" applyFill="1" applyBorder="1">
      <alignment vertical="center"/>
    </xf>
    <xf numFmtId="184" fontId="0" fillId="0" borderId="14" xfId="0" applyNumberFormat="1" applyFont="1" applyFill="1" applyBorder="1">
      <alignment vertical="center"/>
    </xf>
    <xf numFmtId="41" fontId="4" fillId="0" borderId="36" xfId="0" applyNumberFormat="1" applyFont="1" applyFill="1" applyBorder="1">
      <alignment vertical="center"/>
    </xf>
    <xf numFmtId="41" fontId="0" fillId="0" borderId="8" xfId="0" applyNumberFormat="1" applyFont="1" applyFill="1" applyBorder="1">
      <alignment vertical="center"/>
    </xf>
    <xf numFmtId="184" fontId="4" fillId="0" borderId="36" xfId="0" applyNumberFormat="1" applyFont="1" applyFill="1" applyBorder="1">
      <alignment vertical="center"/>
    </xf>
    <xf numFmtId="0" fontId="12" fillId="0" borderId="15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1" fontId="0" fillId="0" borderId="0" xfId="1" applyFont="1" applyFill="1" applyAlignment="1">
      <alignment horizontal="center" vertical="center"/>
    </xf>
    <xf numFmtId="0" fontId="16" fillId="0" borderId="0" xfId="0" applyFont="1" applyFill="1">
      <alignment vertical="center"/>
    </xf>
    <xf numFmtId="41" fontId="16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1" fontId="0" fillId="0" borderId="9" xfId="1" applyFont="1" applyFill="1" applyBorder="1">
      <alignment vertical="center"/>
    </xf>
    <xf numFmtId="180" fontId="0" fillId="0" borderId="10" xfId="0" quotePrefix="1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left" vertical="center"/>
    </xf>
    <xf numFmtId="41" fontId="4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3" fontId="17" fillId="0" borderId="9" xfId="0" applyNumberFormat="1" applyFont="1" applyFill="1" applyBorder="1">
      <alignment vertical="center"/>
    </xf>
    <xf numFmtId="176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>
      <alignment vertical="center"/>
    </xf>
    <xf numFmtId="185" fontId="17" fillId="0" borderId="9" xfId="0" applyNumberFormat="1" applyFont="1" applyFill="1" applyBorder="1">
      <alignment vertical="center"/>
    </xf>
    <xf numFmtId="185" fontId="16" fillId="0" borderId="0" xfId="0" applyNumberFormat="1" applyFont="1" applyFill="1">
      <alignment vertical="center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176" fontId="0" fillId="3" borderId="9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0" fillId="0" borderId="21" xfId="0" applyFill="1" applyBorder="1" applyAlignment="1">
      <alignment vertical="center"/>
    </xf>
    <xf numFmtId="0" fontId="22" fillId="0" borderId="0" xfId="0" applyFo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center" wrapText="1"/>
    </xf>
    <xf numFmtId="41" fontId="12" fillId="0" borderId="61" xfId="0" applyNumberFormat="1" applyFont="1" applyBorder="1">
      <alignment vertical="center"/>
    </xf>
    <xf numFmtId="0" fontId="23" fillId="0" borderId="2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21" xfId="0" applyNumberFormat="1" applyFont="1" applyFill="1" applyBorder="1">
      <alignment vertical="center"/>
    </xf>
    <xf numFmtId="184" fontId="0" fillId="0" borderId="21" xfId="0" applyNumberFormat="1" applyFont="1" applyFill="1" applyBorder="1">
      <alignment vertical="center"/>
    </xf>
    <xf numFmtId="0" fontId="0" fillId="0" borderId="21" xfId="0" applyFill="1" applyBorder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41" fontId="12" fillId="0" borderId="14" xfId="0" applyNumberFormat="1" applyFont="1" applyBorder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41" fontId="6" fillId="0" borderId="9" xfId="0" applyNumberFormat="1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>
      <alignment horizontal="center" vertical="center"/>
    </xf>
    <xf numFmtId="41" fontId="6" fillId="0" borderId="11" xfId="0" applyNumberFormat="1" applyFont="1" applyFill="1" applyBorder="1" applyAlignment="1">
      <alignment horizontal="center" vertical="center"/>
    </xf>
    <xf numFmtId="41" fontId="6" fillId="0" borderId="20" xfId="0" applyNumberFormat="1" applyFont="1" applyFill="1" applyBorder="1" applyAlignment="1">
      <alignment horizontal="center" vertical="top"/>
    </xf>
    <xf numFmtId="41" fontId="6" fillId="0" borderId="26" xfId="0" applyNumberFormat="1" applyFont="1" applyFill="1" applyBorder="1" applyAlignment="1">
      <alignment horizontal="center" vertical="top"/>
    </xf>
    <xf numFmtId="41" fontId="6" fillId="0" borderId="7" xfId="0" applyNumberFormat="1" applyFont="1" applyFill="1" applyBorder="1" applyAlignment="1">
      <alignment horizontal="center" vertical="top"/>
    </xf>
    <xf numFmtId="41" fontId="6" fillId="0" borderId="21" xfId="0" applyNumberFormat="1" applyFont="1" applyFill="1" applyBorder="1" applyAlignment="1">
      <alignment horizontal="center" vertical="top"/>
    </xf>
    <xf numFmtId="41" fontId="6" fillId="0" borderId="25" xfId="0" applyNumberFormat="1" applyFont="1" applyFill="1" applyBorder="1" applyAlignment="1">
      <alignment horizontal="center" vertical="top"/>
    </xf>
    <xf numFmtId="41" fontId="6" fillId="0" borderId="8" xfId="0" applyNumberFormat="1" applyFont="1" applyFill="1" applyBorder="1" applyAlignment="1">
      <alignment horizontal="center" vertical="top"/>
    </xf>
    <xf numFmtId="41" fontId="6" fillId="0" borderId="9" xfId="0" applyNumberFormat="1" applyFont="1" applyFill="1" applyBorder="1" applyAlignment="1">
      <alignment horizontal="center" vertical="top"/>
    </xf>
    <xf numFmtId="0" fontId="0" fillId="2" borderId="27" xfId="0" applyFont="1" applyFill="1" applyBorder="1" applyAlignment="1">
      <alignment horizontal="center" vertical="center"/>
    </xf>
    <xf numFmtId="41" fontId="6" fillId="0" borderId="39" xfId="0" applyNumberFormat="1" applyFont="1" applyFill="1" applyBorder="1" applyAlignment="1">
      <alignment horizontal="center" vertical="top"/>
    </xf>
    <xf numFmtId="0" fontId="6" fillId="0" borderId="35" xfId="0" applyFont="1" applyFill="1" applyBorder="1" applyAlignment="1">
      <alignment horizontal="center" vertical="top"/>
    </xf>
    <xf numFmtId="41" fontId="6" fillId="0" borderId="20" xfId="0" applyNumberFormat="1" applyFont="1" applyFill="1" applyBorder="1" applyAlignment="1">
      <alignment horizontal="center" vertical="center"/>
    </xf>
    <xf numFmtId="41" fontId="6" fillId="0" borderId="26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6" fillId="0" borderId="21" xfId="0" applyNumberFormat="1" applyFont="1" applyFill="1" applyBorder="1" applyAlignment="1">
      <alignment horizontal="center" vertical="top" wrapText="1"/>
    </xf>
    <xf numFmtId="41" fontId="6" fillId="0" borderId="40" xfId="0" applyNumberFormat="1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46" xfId="0" applyFont="1" applyFill="1" applyBorder="1" applyAlignment="1">
      <alignment horizontal="center" vertical="top"/>
    </xf>
    <xf numFmtId="0" fontId="6" fillId="0" borderId="47" xfId="0" applyFont="1" applyFill="1" applyBorder="1" applyAlignment="1">
      <alignment horizontal="center" vertical="top"/>
    </xf>
    <xf numFmtId="0" fontId="6" fillId="0" borderId="48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40" xfId="0" applyFont="1" applyFill="1" applyBorder="1" applyAlignment="1">
      <alignment horizontal="center" vertical="top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1" fontId="6" fillId="0" borderId="6" xfId="0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1" fontId="0" fillId="2" borderId="27" xfId="0" applyNumberFormat="1" applyFont="1" applyFill="1" applyBorder="1" applyAlignment="1">
      <alignment horizontal="center" vertical="center"/>
    </xf>
    <xf numFmtId="41" fontId="0" fillId="2" borderId="33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0" fillId="0" borderId="24" xfId="0" applyNumberFormat="1" applyFill="1" applyBorder="1" applyAlignment="1">
      <alignment horizontal="right" vertical="center"/>
    </xf>
    <xf numFmtId="41" fontId="0" fillId="0" borderId="24" xfId="0" applyNumberFormat="1" applyFont="1" applyFill="1" applyBorder="1" applyAlignment="1">
      <alignment horizontal="right" vertical="center"/>
    </xf>
    <xf numFmtId="0" fontId="0" fillId="2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41" fontId="6" fillId="0" borderId="35" xfId="0" applyNumberFormat="1" applyFont="1" applyFill="1" applyBorder="1" applyAlignment="1">
      <alignment horizontal="center" vertical="top"/>
    </xf>
    <xf numFmtId="0" fontId="6" fillId="0" borderId="54" xfId="0" applyFont="1" applyFill="1" applyBorder="1" applyAlignment="1">
      <alignment horizontal="center" vertical="top" wrapText="1"/>
    </xf>
    <xf numFmtId="0" fontId="6" fillId="0" borderId="47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0" fillId="2" borderId="42" xfId="0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</cellXfs>
  <cellStyles count="8">
    <cellStyle name="쉼표 [0]" xfId="1" builtinId="6"/>
    <cellStyle name="쉼표 [0] 2" xfId="2"/>
    <cellStyle name="쉼표 [0] 3" xfId="3"/>
    <cellStyle name="통화 [0]" xfId="7" builtinId="7"/>
    <cellStyle name="표준" xfId="0" builtinId="0"/>
    <cellStyle name="표준 2" xfId="4"/>
    <cellStyle name="표준 3" xfId="5"/>
    <cellStyle name="표준 4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A7" sqref="A7:B7"/>
    </sheetView>
  </sheetViews>
  <sheetFormatPr defaultRowHeight="13.5"/>
  <cols>
    <col min="1" max="1" width="45" customWidth="1"/>
    <col min="2" max="2" width="66.5546875" customWidth="1"/>
    <col min="3" max="3" width="2.109375" customWidth="1"/>
    <col min="257" max="257" width="45" customWidth="1"/>
    <col min="258" max="258" width="66.5546875" customWidth="1"/>
    <col min="259" max="259" width="2.109375" customWidth="1"/>
    <col min="513" max="513" width="45" customWidth="1"/>
    <col min="514" max="514" width="66.5546875" customWidth="1"/>
    <col min="515" max="515" width="2.109375" customWidth="1"/>
    <col min="769" max="769" width="45" customWidth="1"/>
    <col min="770" max="770" width="66.5546875" customWidth="1"/>
    <col min="771" max="771" width="2.109375" customWidth="1"/>
    <col min="1025" max="1025" width="45" customWidth="1"/>
    <col min="1026" max="1026" width="66.5546875" customWidth="1"/>
    <col min="1027" max="1027" width="2.109375" customWidth="1"/>
    <col min="1281" max="1281" width="45" customWidth="1"/>
    <col min="1282" max="1282" width="66.5546875" customWidth="1"/>
    <col min="1283" max="1283" width="2.109375" customWidth="1"/>
    <col min="1537" max="1537" width="45" customWidth="1"/>
    <col min="1538" max="1538" width="66.5546875" customWidth="1"/>
    <col min="1539" max="1539" width="2.109375" customWidth="1"/>
    <col min="1793" max="1793" width="45" customWidth="1"/>
    <col min="1794" max="1794" width="66.5546875" customWidth="1"/>
    <col min="1795" max="1795" width="2.109375" customWidth="1"/>
    <col min="2049" max="2049" width="45" customWidth="1"/>
    <col min="2050" max="2050" width="66.5546875" customWidth="1"/>
    <col min="2051" max="2051" width="2.109375" customWidth="1"/>
    <col min="2305" max="2305" width="45" customWidth="1"/>
    <col min="2306" max="2306" width="66.5546875" customWidth="1"/>
    <col min="2307" max="2307" width="2.109375" customWidth="1"/>
    <col min="2561" max="2561" width="45" customWidth="1"/>
    <col min="2562" max="2562" width="66.5546875" customWidth="1"/>
    <col min="2563" max="2563" width="2.109375" customWidth="1"/>
    <col min="2817" max="2817" width="45" customWidth="1"/>
    <col min="2818" max="2818" width="66.5546875" customWidth="1"/>
    <col min="2819" max="2819" width="2.109375" customWidth="1"/>
    <col min="3073" max="3073" width="45" customWidth="1"/>
    <col min="3074" max="3074" width="66.5546875" customWidth="1"/>
    <col min="3075" max="3075" width="2.109375" customWidth="1"/>
    <col min="3329" max="3329" width="45" customWidth="1"/>
    <col min="3330" max="3330" width="66.5546875" customWidth="1"/>
    <col min="3331" max="3331" width="2.109375" customWidth="1"/>
    <col min="3585" max="3585" width="45" customWidth="1"/>
    <col min="3586" max="3586" width="66.5546875" customWidth="1"/>
    <col min="3587" max="3587" width="2.109375" customWidth="1"/>
    <col min="3841" max="3841" width="45" customWidth="1"/>
    <col min="3842" max="3842" width="66.5546875" customWidth="1"/>
    <col min="3843" max="3843" width="2.109375" customWidth="1"/>
    <col min="4097" max="4097" width="45" customWidth="1"/>
    <col min="4098" max="4098" width="66.5546875" customWidth="1"/>
    <col min="4099" max="4099" width="2.109375" customWidth="1"/>
    <col min="4353" max="4353" width="45" customWidth="1"/>
    <col min="4354" max="4354" width="66.5546875" customWidth="1"/>
    <col min="4355" max="4355" width="2.109375" customWidth="1"/>
    <col min="4609" max="4609" width="45" customWidth="1"/>
    <col min="4610" max="4610" width="66.5546875" customWidth="1"/>
    <col min="4611" max="4611" width="2.109375" customWidth="1"/>
    <col min="4865" max="4865" width="45" customWidth="1"/>
    <col min="4866" max="4866" width="66.5546875" customWidth="1"/>
    <col min="4867" max="4867" width="2.109375" customWidth="1"/>
    <col min="5121" max="5121" width="45" customWidth="1"/>
    <col min="5122" max="5122" width="66.5546875" customWidth="1"/>
    <col min="5123" max="5123" width="2.109375" customWidth="1"/>
    <col min="5377" max="5377" width="45" customWidth="1"/>
    <col min="5378" max="5378" width="66.5546875" customWidth="1"/>
    <col min="5379" max="5379" width="2.109375" customWidth="1"/>
    <col min="5633" max="5633" width="45" customWidth="1"/>
    <col min="5634" max="5634" width="66.5546875" customWidth="1"/>
    <col min="5635" max="5635" width="2.109375" customWidth="1"/>
    <col min="5889" max="5889" width="45" customWidth="1"/>
    <col min="5890" max="5890" width="66.5546875" customWidth="1"/>
    <col min="5891" max="5891" width="2.109375" customWidth="1"/>
    <col min="6145" max="6145" width="45" customWidth="1"/>
    <col min="6146" max="6146" width="66.5546875" customWidth="1"/>
    <col min="6147" max="6147" width="2.109375" customWidth="1"/>
    <col min="6401" max="6401" width="45" customWidth="1"/>
    <col min="6402" max="6402" width="66.5546875" customWidth="1"/>
    <col min="6403" max="6403" width="2.109375" customWidth="1"/>
    <col min="6657" max="6657" width="45" customWidth="1"/>
    <col min="6658" max="6658" width="66.5546875" customWidth="1"/>
    <col min="6659" max="6659" width="2.109375" customWidth="1"/>
    <col min="6913" max="6913" width="45" customWidth="1"/>
    <col min="6914" max="6914" width="66.5546875" customWidth="1"/>
    <col min="6915" max="6915" width="2.109375" customWidth="1"/>
    <col min="7169" max="7169" width="45" customWidth="1"/>
    <col min="7170" max="7170" width="66.5546875" customWidth="1"/>
    <col min="7171" max="7171" width="2.109375" customWidth="1"/>
    <col min="7425" max="7425" width="45" customWidth="1"/>
    <col min="7426" max="7426" width="66.5546875" customWidth="1"/>
    <col min="7427" max="7427" width="2.109375" customWidth="1"/>
    <col min="7681" max="7681" width="45" customWidth="1"/>
    <col min="7682" max="7682" width="66.5546875" customWidth="1"/>
    <col min="7683" max="7683" width="2.109375" customWidth="1"/>
    <col min="7937" max="7937" width="45" customWidth="1"/>
    <col min="7938" max="7938" width="66.5546875" customWidth="1"/>
    <col min="7939" max="7939" width="2.109375" customWidth="1"/>
    <col min="8193" max="8193" width="45" customWidth="1"/>
    <col min="8194" max="8194" width="66.5546875" customWidth="1"/>
    <col min="8195" max="8195" width="2.109375" customWidth="1"/>
    <col min="8449" max="8449" width="45" customWidth="1"/>
    <col min="8450" max="8450" width="66.5546875" customWidth="1"/>
    <col min="8451" max="8451" width="2.109375" customWidth="1"/>
    <col min="8705" max="8705" width="45" customWidth="1"/>
    <col min="8706" max="8706" width="66.5546875" customWidth="1"/>
    <col min="8707" max="8707" width="2.109375" customWidth="1"/>
    <col min="8961" max="8961" width="45" customWidth="1"/>
    <col min="8962" max="8962" width="66.5546875" customWidth="1"/>
    <col min="8963" max="8963" width="2.109375" customWidth="1"/>
    <col min="9217" max="9217" width="45" customWidth="1"/>
    <col min="9218" max="9218" width="66.5546875" customWidth="1"/>
    <col min="9219" max="9219" width="2.109375" customWidth="1"/>
    <col min="9473" max="9473" width="45" customWidth="1"/>
    <col min="9474" max="9474" width="66.5546875" customWidth="1"/>
    <col min="9475" max="9475" width="2.109375" customWidth="1"/>
    <col min="9729" max="9729" width="45" customWidth="1"/>
    <col min="9730" max="9730" width="66.5546875" customWidth="1"/>
    <col min="9731" max="9731" width="2.109375" customWidth="1"/>
    <col min="9985" max="9985" width="45" customWidth="1"/>
    <col min="9986" max="9986" width="66.5546875" customWidth="1"/>
    <col min="9987" max="9987" width="2.109375" customWidth="1"/>
    <col min="10241" max="10241" width="45" customWidth="1"/>
    <col min="10242" max="10242" width="66.5546875" customWidth="1"/>
    <col min="10243" max="10243" width="2.109375" customWidth="1"/>
    <col min="10497" max="10497" width="45" customWidth="1"/>
    <col min="10498" max="10498" width="66.5546875" customWidth="1"/>
    <col min="10499" max="10499" width="2.109375" customWidth="1"/>
    <col min="10753" max="10753" width="45" customWidth="1"/>
    <col min="10754" max="10754" width="66.5546875" customWidth="1"/>
    <col min="10755" max="10755" width="2.109375" customWidth="1"/>
    <col min="11009" max="11009" width="45" customWidth="1"/>
    <col min="11010" max="11010" width="66.5546875" customWidth="1"/>
    <col min="11011" max="11011" width="2.109375" customWidth="1"/>
    <col min="11265" max="11265" width="45" customWidth="1"/>
    <col min="11266" max="11266" width="66.5546875" customWidth="1"/>
    <col min="11267" max="11267" width="2.109375" customWidth="1"/>
    <col min="11521" max="11521" width="45" customWidth="1"/>
    <col min="11522" max="11522" width="66.5546875" customWidth="1"/>
    <col min="11523" max="11523" width="2.109375" customWidth="1"/>
    <col min="11777" max="11777" width="45" customWidth="1"/>
    <col min="11778" max="11778" width="66.5546875" customWidth="1"/>
    <col min="11779" max="11779" width="2.109375" customWidth="1"/>
    <col min="12033" max="12033" width="45" customWidth="1"/>
    <col min="12034" max="12034" width="66.5546875" customWidth="1"/>
    <col min="12035" max="12035" width="2.109375" customWidth="1"/>
    <col min="12289" max="12289" width="45" customWidth="1"/>
    <col min="12290" max="12290" width="66.5546875" customWidth="1"/>
    <col min="12291" max="12291" width="2.109375" customWidth="1"/>
    <col min="12545" max="12545" width="45" customWidth="1"/>
    <col min="12546" max="12546" width="66.5546875" customWidth="1"/>
    <col min="12547" max="12547" width="2.109375" customWidth="1"/>
    <col min="12801" max="12801" width="45" customWidth="1"/>
    <col min="12802" max="12802" width="66.5546875" customWidth="1"/>
    <col min="12803" max="12803" width="2.109375" customWidth="1"/>
    <col min="13057" max="13057" width="45" customWidth="1"/>
    <col min="13058" max="13058" width="66.5546875" customWidth="1"/>
    <col min="13059" max="13059" width="2.109375" customWidth="1"/>
    <col min="13313" max="13313" width="45" customWidth="1"/>
    <col min="13314" max="13314" width="66.5546875" customWidth="1"/>
    <col min="13315" max="13315" width="2.109375" customWidth="1"/>
    <col min="13569" max="13569" width="45" customWidth="1"/>
    <col min="13570" max="13570" width="66.5546875" customWidth="1"/>
    <col min="13571" max="13571" width="2.109375" customWidth="1"/>
    <col min="13825" max="13825" width="45" customWidth="1"/>
    <col min="13826" max="13826" width="66.5546875" customWidth="1"/>
    <col min="13827" max="13827" width="2.109375" customWidth="1"/>
    <col min="14081" max="14081" width="45" customWidth="1"/>
    <col min="14082" max="14082" width="66.5546875" customWidth="1"/>
    <col min="14083" max="14083" width="2.109375" customWidth="1"/>
    <col min="14337" max="14337" width="45" customWidth="1"/>
    <col min="14338" max="14338" width="66.5546875" customWidth="1"/>
    <col min="14339" max="14339" width="2.109375" customWidth="1"/>
    <col min="14593" max="14593" width="45" customWidth="1"/>
    <col min="14594" max="14594" width="66.5546875" customWidth="1"/>
    <col min="14595" max="14595" width="2.109375" customWidth="1"/>
    <col min="14849" max="14849" width="45" customWidth="1"/>
    <col min="14850" max="14850" width="66.5546875" customWidth="1"/>
    <col min="14851" max="14851" width="2.109375" customWidth="1"/>
    <col min="15105" max="15105" width="45" customWidth="1"/>
    <col min="15106" max="15106" width="66.5546875" customWidth="1"/>
    <col min="15107" max="15107" width="2.109375" customWidth="1"/>
    <col min="15361" max="15361" width="45" customWidth="1"/>
    <col min="15362" max="15362" width="66.5546875" customWidth="1"/>
    <col min="15363" max="15363" width="2.109375" customWidth="1"/>
    <col min="15617" max="15617" width="45" customWidth="1"/>
    <col min="15618" max="15618" width="66.5546875" customWidth="1"/>
    <col min="15619" max="15619" width="2.109375" customWidth="1"/>
    <col min="15873" max="15873" width="45" customWidth="1"/>
    <col min="15874" max="15874" width="66.5546875" customWidth="1"/>
    <col min="15875" max="15875" width="2.109375" customWidth="1"/>
    <col min="16129" max="16129" width="45" customWidth="1"/>
    <col min="16130" max="16130" width="66.5546875" customWidth="1"/>
    <col min="16131" max="16131" width="2.109375" customWidth="1"/>
  </cols>
  <sheetData>
    <row r="2" spans="1:2" ht="37.5" customHeight="1">
      <c r="A2" s="273"/>
      <c r="B2" s="273"/>
    </row>
    <row r="3" spans="1:2" ht="48.75" customHeight="1">
      <c r="A3" s="274" t="s">
        <v>260</v>
      </c>
      <c r="B3" s="274"/>
    </row>
    <row r="4" spans="1:2" ht="44.25" customHeight="1">
      <c r="A4" s="275" t="s">
        <v>342</v>
      </c>
      <c r="B4" s="275"/>
    </row>
    <row r="5" spans="1:2">
      <c r="A5" s="269"/>
      <c r="B5" s="269"/>
    </row>
    <row r="6" spans="1:2">
      <c r="A6" s="269"/>
      <c r="B6" s="269"/>
    </row>
    <row r="7" spans="1:2" ht="106.5" customHeight="1">
      <c r="A7" s="276" t="s">
        <v>261</v>
      </c>
      <c r="B7" s="276"/>
    </row>
    <row r="8" spans="1:2" ht="114.75" customHeight="1">
      <c r="A8" s="269"/>
      <c r="B8" s="269"/>
    </row>
    <row r="9" spans="1:2" ht="27" customHeight="1">
      <c r="A9" s="270" t="s">
        <v>258</v>
      </c>
      <c r="B9" s="270"/>
    </row>
    <row r="10" spans="1:2" ht="27" customHeight="1">
      <c r="A10" s="271" t="s">
        <v>259</v>
      </c>
      <c r="B10" s="272"/>
    </row>
    <row r="11" spans="1:2">
      <c r="A11" s="247"/>
      <c r="B11" s="247"/>
    </row>
    <row r="12" spans="1:2">
      <c r="A12" s="247"/>
      <c r="B12" s="247"/>
    </row>
    <row r="13" spans="1:2">
      <c r="A13" s="247"/>
      <c r="B13" s="247"/>
    </row>
    <row r="14" spans="1:2">
      <c r="A14" s="247"/>
      <c r="B14" s="247"/>
    </row>
    <row r="15" spans="1:2">
      <c r="A15" s="247"/>
      <c r="B15" s="247"/>
    </row>
  </sheetData>
  <mergeCells count="9">
    <mergeCell ref="A8:B8"/>
    <mergeCell ref="A9:B9"/>
    <mergeCell ref="A10:B10"/>
    <mergeCell ref="A2:B2"/>
    <mergeCell ref="A3:B3"/>
    <mergeCell ref="A4:B4"/>
    <mergeCell ref="A5:B5"/>
    <mergeCell ref="A6:B6"/>
    <mergeCell ref="A7:B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31"/>
  <sheetViews>
    <sheetView view="pageBreakPreview" zoomScale="75" zoomScaleSheetLayoutView="75" workbookViewId="0">
      <selection activeCell="F21" sqref="F21"/>
    </sheetView>
  </sheetViews>
  <sheetFormatPr defaultRowHeight="13.5"/>
  <cols>
    <col min="1" max="1" width="2.44140625" style="4" customWidth="1"/>
    <col min="2" max="3" width="10" style="40" customWidth="1"/>
    <col min="4" max="4" width="16.33203125" style="40" customWidth="1"/>
    <col min="5" max="5" width="14.44140625" style="11" customWidth="1"/>
    <col min="6" max="6" width="14.44140625" style="17" customWidth="1"/>
    <col min="7" max="7" width="11.6640625" style="33" customWidth="1"/>
    <col min="8" max="8" width="8.109375" style="4" customWidth="1"/>
    <col min="9" max="10" width="10.21875" style="40" customWidth="1"/>
    <col min="11" max="11" width="16.109375" style="40" customWidth="1"/>
    <col min="12" max="13" width="14.44140625" style="138" customWidth="1"/>
    <col min="14" max="14" width="11.6640625" style="138" customWidth="1"/>
    <col min="15" max="15" width="8" style="139" customWidth="1"/>
    <col min="16" max="16" width="8.88671875" style="4"/>
    <col min="17" max="17" width="11.5546875" style="4" bestFit="1" customWidth="1"/>
    <col min="18" max="18" width="8.88671875" style="4"/>
    <col min="19" max="19" width="17.21875" style="4" bestFit="1" customWidth="1"/>
    <col min="20" max="23" width="8.88671875" style="4"/>
    <col min="24" max="24" width="27.33203125" style="4" bestFit="1" customWidth="1"/>
    <col min="25" max="25" width="34.33203125" style="17" bestFit="1" customWidth="1"/>
    <col min="26" max="26" width="13.6640625" style="27" bestFit="1" customWidth="1"/>
    <col min="27" max="16384" width="8.88671875" style="4"/>
  </cols>
  <sheetData>
    <row r="1" spans="2:26" ht="26.25" customHeight="1">
      <c r="B1" s="326" t="s">
        <v>229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</row>
    <row r="2" spans="2:26" ht="16.5" customHeight="1" thickBot="1">
      <c r="B2" s="336"/>
      <c r="C2" s="336"/>
      <c r="D2" s="336"/>
      <c r="E2" s="24"/>
      <c r="F2" s="28"/>
      <c r="G2" s="29"/>
      <c r="H2" s="7"/>
      <c r="I2" s="53"/>
      <c r="J2" s="53"/>
      <c r="K2" s="53"/>
      <c r="L2" s="135"/>
      <c r="M2" s="135"/>
      <c r="N2" s="328" t="s">
        <v>44</v>
      </c>
      <c r="O2" s="329"/>
      <c r="P2" s="5"/>
      <c r="Q2" s="5"/>
      <c r="R2" s="5"/>
      <c r="S2" s="5"/>
      <c r="T2" s="5"/>
      <c r="U2" s="5"/>
      <c r="V2" s="5"/>
      <c r="W2" s="5"/>
      <c r="X2" s="5"/>
    </row>
    <row r="3" spans="2:26" ht="15" customHeight="1">
      <c r="B3" s="315" t="s">
        <v>32</v>
      </c>
      <c r="C3" s="316"/>
      <c r="D3" s="316"/>
      <c r="E3" s="316"/>
      <c r="F3" s="316"/>
      <c r="G3" s="316"/>
      <c r="H3" s="316"/>
      <c r="I3" s="316" t="s">
        <v>33</v>
      </c>
      <c r="J3" s="316"/>
      <c r="K3" s="316"/>
      <c r="L3" s="316"/>
      <c r="M3" s="316"/>
      <c r="N3" s="316"/>
      <c r="O3" s="330"/>
      <c r="P3" s="5"/>
      <c r="Q3" s="317"/>
      <c r="R3" s="317"/>
      <c r="S3" s="317"/>
      <c r="T3" s="318"/>
      <c r="U3" s="318"/>
      <c r="V3" s="317"/>
      <c r="W3" s="317"/>
      <c r="X3" s="5"/>
    </row>
    <row r="4" spans="2:26" ht="20.25" customHeight="1">
      <c r="B4" s="320" t="s">
        <v>2</v>
      </c>
      <c r="C4" s="294" t="s">
        <v>3</v>
      </c>
      <c r="D4" s="294" t="s">
        <v>4</v>
      </c>
      <c r="E4" s="325" t="s">
        <v>230</v>
      </c>
      <c r="F4" s="325" t="s">
        <v>231</v>
      </c>
      <c r="G4" s="294" t="s">
        <v>5</v>
      </c>
      <c r="H4" s="294"/>
      <c r="I4" s="294" t="s">
        <v>2</v>
      </c>
      <c r="J4" s="294" t="s">
        <v>3</v>
      </c>
      <c r="K4" s="294" t="s">
        <v>4</v>
      </c>
      <c r="L4" s="325" t="s">
        <v>230</v>
      </c>
      <c r="M4" s="325" t="s">
        <v>231</v>
      </c>
      <c r="N4" s="323" t="s">
        <v>5</v>
      </c>
      <c r="O4" s="324"/>
      <c r="P4" s="5"/>
      <c r="Q4" s="278"/>
      <c r="R4" s="278"/>
      <c r="S4" s="278"/>
      <c r="T4" s="278"/>
      <c r="U4" s="278"/>
      <c r="V4" s="18"/>
      <c r="W4" s="18"/>
      <c r="X4" s="5"/>
    </row>
    <row r="5" spans="2:26" ht="23.25" customHeight="1" thickBot="1">
      <c r="B5" s="321"/>
      <c r="C5" s="322"/>
      <c r="D5" s="322"/>
      <c r="E5" s="322"/>
      <c r="F5" s="322"/>
      <c r="G5" s="30" t="s">
        <v>6</v>
      </c>
      <c r="H5" s="63" t="s">
        <v>7</v>
      </c>
      <c r="I5" s="322"/>
      <c r="J5" s="322"/>
      <c r="K5" s="322"/>
      <c r="L5" s="322"/>
      <c r="M5" s="322"/>
      <c r="N5" s="136" t="s">
        <v>6</v>
      </c>
      <c r="O5" s="137" t="s">
        <v>7</v>
      </c>
      <c r="P5" s="5"/>
      <c r="Q5" s="77"/>
      <c r="R5" s="77"/>
      <c r="S5" s="77"/>
      <c r="T5" s="5"/>
      <c r="U5" s="5"/>
      <c r="V5" s="5"/>
      <c r="W5" s="5"/>
      <c r="X5" s="5"/>
    </row>
    <row r="6" spans="2:26" ht="17.25" customHeight="1" thickBot="1">
      <c r="B6" s="331" t="s">
        <v>34</v>
      </c>
      <c r="C6" s="332"/>
      <c r="D6" s="332"/>
      <c r="E6" s="143">
        <f>E7+E10+E13+E15+E18</f>
        <v>172970000</v>
      </c>
      <c r="F6" s="143">
        <f>F7+F10+F13+F15+F18</f>
        <v>178070000</v>
      </c>
      <c r="G6" s="143">
        <f>F6-E6</f>
        <v>5100000</v>
      </c>
      <c r="H6" s="144">
        <f>F6/E6*100-100</f>
        <v>2.9484881771405469</v>
      </c>
      <c r="I6" s="333" t="s">
        <v>201</v>
      </c>
      <c r="J6" s="334"/>
      <c r="K6" s="334"/>
      <c r="L6" s="143">
        <f>L7+L23+L27+L58+L61</f>
        <v>172970000</v>
      </c>
      <c r="M6" s="143">
        <f>M7+M23+M27+M58+M61</f>
        <v>178070000</v>
      </c>
      <c r="N6" s="143">
        <f>M6-L6</f>
        <v>5100000</v>
      </c>
      <c r="O6" s="154">
        <f>M6/L6*100-100</f>
        <v>2.9484881771405469</v>
      </c>
      <c r="P6" s="176"/>
      <c r="Q6" s="176"/>
      <c r="R6" s="317"/>
      <c r="S6" s="317"/>
      <c r="T6" s="5"/>
      <c r="U6" s="5"/>
      <c r="V6" s="5"/>
      <c r="W6" s="5"/>
      <c r="X6" s="5"/>
    </row>
    <row r="7" spans="2:26" ht="19.5" customHeight="1">
      <c r="B7" s="299" t="str">
        <f>세입!B7</f>
        <v>보조금수입</v>
      </c>
      <c r="C7" s="301" t="s">
        <v>99</v>
      </c>
      <c r="D7" s="301"/>
      <c r="E7" s="145">
        <f>SUM(E8:E9)</f>
        <v>147490000</v>
      </c>
      <c r="F7" s="145">
        <f t="shared" ref="F7" si="0">SUM(F8:F9)</f>
        <v>148320000</v>
      </c>
      <c r="G7" s="146">
        <f>F7-E7</f>
        <v>830000</v>
      </c>
      <c r="H7" s="147">
        <f>F7/E7*100-100</f>
        <v>0.56275001695030369</v>
      </c>
      <c r="I7" s="337" t="str">
        <f>세출!B6</f>
        <v>사무비</v>
      </c>
      <c r="J7" s="319" t="s">
        <v>99</v>
      </c>
      <c r="K7" s="319"/>
      <c r="L7" s="145">
        <f>SUM(L8,L14,L17)</f>
        <v>129475750</v>
      </c>
      <c r="M7" s="145">
        <f>SUM(M8,M14,M17)</f>
        <v>137630560</v>
      </c>
      <c r="N7" s="145">
        <f t="shared" ref="N7:N40" si="1">M7-L7</f>
        <v>8154810</v>
      </c>
      <c r="O7" s="147">
        <f>M7/L7*100-100</f>
        <v>6.2983299961575767</v>
      </c>
      <c r="P7" s="5"/>
      <c r="Q7" s="5"/>
      <c r="R7" s="5"/>
      <c r="S7" s="5"/>
      <c r="T7" s="5"/>
      <c r="U7" s="5"/>
      <c r="V7" s="5"/>
      <c r="W7" s="5"/>
      <c r="X7" s="5"/>
    </row>
    <row r="8" spans="2:26" ht="19.5" customHeight="1">
      <c r="B8" s="335"/>
      <c r="C8" s="284" t="str">
        <f>세입!C7</f>
        <v>보조금수입</v>
      </c>
      <c r="D8" s="142" t="str">
        <f>세입!D8</f>
        <v>경상보조금수입</v>
      </c>
      <c r="E8" s="141">
        <f>+세입!E8</f>
        <v>143170000</v>
      </c>
      <c r="F8" s="141">
        <f>+세입!F8</f>
        <v>144000000</v>
      </c>
      <c r="G8" s="148">
        <f>F8-E8</f>
        <v>830000</v>
      </c>
      <c r="H8" s="149">
        <f t="shared" ref="H8:H20" si="2">F8/E8*100-100</f>
        <v>0.57973039044492225</v>
      </c>
      <c r="I8" s="288"/>
      <c r="J8" s="293" t="s">
        <v>191</v>
      </c>
      <c r="K8" s="142" t="s">
        <v>192</v>
      </c>
      <c r="L8" s="141">
        <f>SUM(L9:L13)</f>
        <v>110345750</v>
      </c>
      <c r="M8" s="141">
        <f>SUM(M9:M13)</f>
        <v>117890560</v>
      </c>
      <c r="N8" s="145">
        <f t="shared" si="1"/>
        <v>7544810</v>
      </c>
      <c r="O8" s="150">
        <f t="shared" ref="O8:O58" si="3">M8/L8*100-100</f>
        <v>6.8374269058844703</v>
      </c>
      <c r="P8" s="5"/>
      <c r="Q8" s="5"/>
      <c r="R8" s="5"/>
      <c r="S8" s="5"/>
      <c r="T8" s="5"/>
      <c r="U8" s="5"/>
      <c r="V8" s="5"/>
      <c r="W8" s="5"/>
      <c r="X8" s="5"/>
    </row>
    <row r="9" spans="2:26" ht="19.5" customHeight="1">
      <c r="B9" s="335"/>
      <c r="C9" s="284"/>
      <c r="D9" s="142" t="str">
        <f>세입!D11</f>
        <v>종사자수당보조금</v>
      </c>
      <c r="E9" s="141">
        <f>세입!E11</f>
        <v>4320000</v>
      </c>
      <c r="F9" s="141">
        <f>세입!F11</f>
        <v>4320000</v>
      </c>
      <c r="G9" s="148">
        <f t="shared" ref="G9:G11" si="4">F9-E9</f>
        <v>0</v>
      </c>
      <c r="H9" s="149">
        <f t="shared" si="2"/>
        <v>0</v>
      </c>
      <c r="I9" s="288"/>
      <c r="J9" s="293"/>
      <c r="K9" s="142" t="str">
        <f>세출!D8</f>
        <v>급  여</v>
      </c>
      <c r="L9" s="141">
        <f>세출!E8</f>
        <v>70697990</v>
      </c>
      <c r="M9" s="141">
        <f>세출!F8</f>
        <v>74054280</v>
      </c>
      <c r="N9" s="145">
        <f t="shared" si="1"/>
        <v>3356290</v>
      </c>
      <c r="O9" s="150">
        <f>M9/L9*100-100</f>
        <v>4.7473626902264243</v>
      </c>
      <c r="P9" s="5"/>
      <c r="Q9" s="5"/>
      <c r="R9" s="5"/>
      <c r="S9" s="5"/>
      <c r="T9" s="5"/>
      <c r="U9" s="5"/>
      <c r="V9" s="5"/>
      <c r="W9" s="5"/>
      <c r="X9" s="5"/>
    </row>
    <row r="10" spans="2:26" ht="19.5" customHeight="1">
      <c r="B10" s="335" t="str">
        <f>세입!B12</f>
        <v>후원금수입</v>
      </c>
      <c r="C10" s="284" t="s">
        <v>99</v>
      </c>
      <c r="D10" s="284"/>
      <c r="E10" s="140">
        <f>E11+E12</f>
        <v>15500000</v>
      </c>
      <c r="F10" s="140">
        <f>F11+F12</f>
        <v>16000000</v>
      </c>
      <c r="G10" s="148">
        <f>F10-E10</f>
        <v>500000</v>
      </c>
      <c r="H10" s="149">
        <f t="shared" si="2"/>
        <v>3.2258064516128968</v>
      </c>
      <c r="I10" s="288"/>
      <c r="J10" s="293"/>
      <c r="K10" s="142" t="str">
        <f>세출!D13</f>
        <v>제수당</v>
      </c>
      <c r="L10" s="141">
        <f>세출!E13</f>
        <v>22799730</v>
      </c>
      <c r="M10" s="141">
        <f>세출!F13</f>
        <v>25046520</v>
      </c>
      <c r="N10" s="145">
        <f t="shared" si="1"/>
        <v>2246790</v>
      </c>
      <c r="O10" s="150">
        <f>M10/L10*100-100</f>
        <v>9.8544588028016022</v>
      </c>
      <c r="P10" s="5"/>
      <c r="Q10" s="5"/>
      <c r="R10" s="5"/>
      <c r="S10" s="5"/>
      <c r="T10" s="5"/>
      <c r="U10" s="5"/>
      <c r="V10" s="5"/>
      <c r="W10" s="5"/>
      <c r="X10" s="5"/>
    </row>
    <row r="11" spans="2:26" ht="19.5" customHeight="1">
      <c r="B11" s="335"/>
      <c r="C11" s="284" t="s">
        <v>189</v>
      </c>
      <c r="D11" s="142" t="str">
        <f>세입!D13</f>
        <v>지정후원금</v>
      </c>
      <c r="E11" s="140">
        <f>세입!E13</f>
        <v>500000</v>
      </c>
      <c r="F11" s="140">
        <f>세입!F13</f>
        <v>1000000</v>
      </c>
      <c r="G11" s="148">
        <f t="shared" si="4"/>
        <v>500000</v>
      </c>
      <c r="H11" s="149">
        <f t="shared" si="2"/>
        <v>100</v>
      </c>
      <c r="I11" s="288"/>
      <c r="J11" s="293"/>
      <c r="K11" s="142" t="str">
        <f>세출!D31</f>
        <v>퇴직금 및 퇴직적립금</v>
      </c>
      <c r="L11" s="141">
        <f>세출!E31</f>
        <v>7791470</v>
      </c>
      <c r="M11" s="141">
        <f>세출!F31</f>
        <v>8258400</v>
      </c>
      <c r="N11" s="145">
        <f t="shared" si="1"/>
        <v>466930</v>
      </c>
      <c r="O11" s="150">
        <f t="shared" ref="O11:O40" si="5">M11/L11*100-100</f>
        <v>5.9928357549987368</v>
      </c>
      <c r="P11" s="5"/>
      <c r="Q11" s="5"/>
      <c r="R11" s="5"/>
      <c r="S11" s="5"/>
      <c r="T11" s="5"/>
      <c r="U11" s="5"/>
      <c r="V11" s="5"/>
      <c r="W11" s="5"/>
      <c r="X11" s="5"/>
    </row>
    <row r="12" spans="2:26" ht="19.5" customHeight="1">
      <c r="B12" s="335"/>
      <c r="C12" s="284"/>
      <c r="D12" s="142" t="str">
        <f>세입!D15</f>
        <v>비지정후원금</v>
      </c>
      <c r="E12" s="140">
        <f>세입!E15</f>
        <v>15000000</v>
      </c>
      <c r="F12" s="140">
        <f>세입!F15</f>
        <v>15000000</v>
      </c>
      <c r="G12" s="148">
        <f t="shared" ref="G12:G20" si="6">F12-E12</f>
        <v>0</v>
      </c>
      <c r="H12" s="149">
        <f t="shared" si="2"/>
        <v>0</v>
      </c>
      <c r="I12" s="288"/>
      <c r="J12" s="293"/>
      <c r="K12" s="142" t="str">
        <f>세출!D33</f>
        <v>사회보험부담금</v>
      </c>
      <c r="L12" s="141">
        <f>세출!E33</f>
        <v>8156560</v>
      </c>
      <c r="M12" s="141">
        <f>세출!F33</f>
        <v>9151360</v>
      </c>
      <c r="N12" s="145">
        <f t="shared" si="1"/>
        <v>994800</v>
      </c>
      <c r="O12" s="150">
        <f t="shared" si="5"/>
        <v>12.196318055650906</v>
      </c>
      <c r="P12" s="5"/>
      <c r="Q12" s="5"/>
      <c r="R12" s="5"/>
      <c r="S12" s="5"/>
      <c r="T12" s="5"/>
      <c r="U12" s="5"/>
      <c r="V12" s="5"/>
      <c r="W12" s="5"/>
      <c r="X12" s="5"/>
    </row>
    <row r="13" spans="2:26" ht="19.5" customHeight="1">
      <c r="B13" s="297" t="str">
        <f>세입!B16</f>
        <v>전입금</v>
      </c>
      <c r="C13" s="285" t="s">
        <v>99</v>
      </c>
      <c r="D13" s="286"/>
      <c r="E13" s="140">
        <f>E14</f>
        <v>2700000</v>
      </c>
      <c r="F13" s="140">
        <f>F14</f>
        <v>4800000</v>
      </c>
      <c r="G13" s="148">
        <f t="shared" si="6"/>
        <v>2100000</v>
      </c>
      <c r="H13" s="149">
        <f t="shared" si="2"/>
        <v>77.777777777777771</v>
      </c>
      <c r="I13" s="288"/>
      <c r="J13" s="293"/>
      <c r="K13" s="142" t="str">
        <f>세출!D39</f>
        <v>기타후생경비</v>
      </c>
      <c r="L13" s="141">
        <f>세출!E39</f>
        <v>900000</v>
      </c>
      <c r="M13" s="141">
        <f>세출!F39</f>
        <v>1380000</v>
      </c>
      <c r="N13" s="145">
        <f t="shared" si="1"/>
        <v>480000</v>
      </c>
      <c r="O13" s="150">
        <f t="shared" si="5"/>
        <v>53.333333333333343</v>
      </c>
      <c r="P13" s="5"/>
      <c r="Q13" s="5"/>
      <c r="R13" s="5"/>
      <c r="S13" s="5"/>
      <c r="T13" s="5"/>
      <c r="U13" s="5"/>
      <c r="V13" s="5"/>
      <c r="W13" s="5"/>
      <c r="X13" s="5"/>
    </row>
    <row r="14" spans="2:26" ht="19.5" customHeight="1">
      <c r="B14" s="299"/>
      <c r="C14" s="142" t="s">
        <v>190</v>
      </c>
      <c r="D14" s="142" t="s">
        <v>190</v>
      </c>
      <c r="E14" s="141">
        <f>세입!E17</f>
        <v>2700000</v>
      </c>
      <c r="F14" s="141">
        <f>세입!F17</f>
        <v>4800000</v>
      </c>
      <c r="G14" s="148">
        <f t="shared" si="6"/>
        <v>2100000</v>
      </c>
      <c r="H14" s="149">
        <f t="shared" si="2"/>
        <v>77.777777777777771</v>
      </c>
      <c r="I14" s="288"/>
      <c r="J14" s="293" t="s">
        <v>131</v>
      </c>
      <c r="K14" s="142" t="s">
        <v>192</v>
      </c>
      <c r="L14" s="141">
        <f>SUM(L15:L16)</f>
        <v>440000</v>
      </c>
      <c r="M14" s="141">
        <f>SUM(M15:M16)</f>
        <v>800000</v>
      </c>
      <c r="N14" s="145">
        <f t="shared" si="1"/>
        <v>360000</v>
      </c>
      <c r="O14" s="150">
        <f t="shared" si="5"/>
        <v>81.818181818181813</v>
      </c>
      <c r="P14" s="5"/>
      <c r="Q14" s="5"/>
      <c r="R14" s="5"/>
      <c r="S14" s="5"/>
      <c r="T14" s="5"/>
      <c r="U14" s="5"/>
      <c r="V14" s="5"/>
      <c r="W14" s="5"/>
      <c r="X14" s="5"/>
    </row>
    <row r="15" spans="2:26" ht="19.5" customHeight="1">
      <c r="B15" s="297" t="str">
        <f>세입!B18</f>
        <v>이월금</v>
      </c>
      <c r="C15" s="285" t="s">
        <v>99</v>
      </c>
      <c r="D15" s="286"/>
      <c r="E15" s="141">
        <f>SUM(E16:E17)</f>
        <v>5770413</v>
      </c>
      <c r="F15" s="141">
        <f>SUM(F16:F17)</f>
        <v>7600000</v>
      </c>
      <c r="G15" s="148">
        <f t="shared" si="6"/>
        <v>1829587</v>
      </c>
      <c r="H15" s="149">
        <f t="shared" si="2"/>
        <v>31.706344069306653</v>
      </c>
      <c r="I15" s="288"/>
      <c r="J15" s="293"/>
      <c r="K15" s="142" t="str">
        <f>세출!D41</f>
        <v>기관운영비</v>
      </c>
      <c r="L15" s="141">
        <f>세출!E41</f>
        <v>340000</v>
      </c>
      <c r="M15" s="141">
        <f>세출!F41</f>
        <v>400000</v>
      </c>
      <c r="N15" s="145">
        <f t="shared" si="1"/>
        <v>60000</v>
      </c>
      <c r="O15" s="150">
        <f t="shared" si="5"/>
        <v>17.64705882352942</v>
      </c>
      <c r="P15" s="5"/>
      <c r="Q15" s="5"/>
      <c r="R15" s="5"/>
      <c r="S15" s="5"/>
      <c r="T15" s="5"/>
      <c r="U15" s="5"/>
      <c r="V15" s="5"/>
      <c r="W15" s="5"/>
      <c r="X15" s="5"/>
    </row>
    <row r="16" spans="2:26" s="17" customFormat="1" ht="19.5" customHeight="1">
      <c r="B16" s="298"/>
      <c r="C16" s="300" t="s">
        <v>128</v>
      </c>
      <c r="D16" s="142" t="str">
        <f>세입!D19</f>
        <v>전년도 이월금</v>
      </c>
      <c r="E16" s="141">
        <f>세입!E19</f>
        <v>348281</v>
      </c>
      <c r="F16" s="141">
        <f>세입!F19</f>
        <v>600000</v>
      </c>
      <c r="G16" s="148">
        <f t="shared" si="6"/>
        <v>251719</v>
      </c>
      <c r="H16" s="149">
        <f t="shared" si="2"/>
        <v>72.27468624472769</v>
      </c>
      <c r="I16" s="288"/>
      <c r="J16" s="293"/>
      <c r="K16" s="142" t="str">
        <f>세출!D42</f>
        <v>회의비</v>
      </c>
      <c r="L16" s="141">
        <f>세출!E42</f>
        <v>100000</v>
      </c>
      <c r="M16" s="141">
        <f>세출!F42</f>
        <v>400000</v>
      </c>
      <c r="N16" s="145">
        <f t="shared" si="1"/>
        <v>300000</v>
      </c>
      <c r="O16" s="150">
        <f t="shared" si="5"/>
        <v>300</v>
      </c>
      <c r="P16" s="5"/>
      <c r="Q16" s="5"/>
      <c r="R16" s="5"/>
      <c r="S16" s="5"/>
      <c r="T16" s="5"/>
      <c r="U16" s="5"/>
      <c r="V16" s="5"/>
      <c r="W16" s="5"/>
      <c r="X16" s="5"/>
      <c r="Z16" s="27"/>
    </row>
    <row r="17" spans="2:26" s="17" customFormat="1" ht="19.5" customHeight="1">
      <c r="B17" s="299"/>
      <c r="C17" s="301"/>
      <c r="D17" s="142" t="str">
        <f>세입!D20</f>
        <v>전년도이월금(후원금)</v>
      </c>
      <c r="E17" s="141">
        <f>세입!E20</f>
        <v>5422132</v>
      </c>
      <c r="F17" s="141">
        <f>세입!F20</f>
        <v>7000000</v>
      </c>
      <c r="G17" s="148">
        <f t="shared" si="6"/>
        <v>1577868</v>
      </c>
      <c r="H17" s="149">
        <f t="shared" si="2"/>
        <v>29.100508803548138</v>
      </c>
      <c r="I17" s="288"/>
      <c r="J17" s="290" t="s">
        <v>132</v>
      </c>
      <c r="K17" s="142" t="s">
        <v>193</v>
      </c>
      <c r="L17" s="141">
        <f>SUM(L18:L22)</f>
        <v>18690000</v>
      </c>
      <c r="M17" s="141">
        <f>SUM(M18:M22)</f>
        <v>18940000</v>
      </c>
      <c r="N17" s="145">
        <f t="shared" si="1"/>
        <v>250000</v>
      </c>
      <c r="O17" s="150">
        <f t="shared" si="5"/>
        <v>1.337613697164258</v>
      </c>
      <c r="P17" s="5"/>
      <c r="Q17" s="5"/>
      <c r="R17" s="5"/>
      <c r="S17" s="5"/>
      <c r="T17" s="5"/>
      <c r="U17" s="5"/>
      <c r="V17" s="5"/>
      <c r="W17" s="5"/>
      <c r="X17" s="5"/>
      <c r="Z17" s="27"/>
    </row>
    <row r="18" spans="2:26" s="17" customFormat="1" ht="19.5" customHeight="1">
      <c r="B18" s="177" t="str">
        <f>세입!B21</f>
        <v>잡수입</v>
      </c>
      <c r="C18" s="285" t="s">
        <v>99</v>
      </c>
      <c r="D18" s="286"/>
      <c r="E18" s="141">
        <f>SUM(E19:E20)</f>
        <v>1509587</v>
      </c>
      <c r="F18" s="141">
        <f>SUM(F19:F20)</f>
        <v>1350000</v>
      </c>
      <c r="G18" s="148">
        <f t="shared" si="6"/>
        <v>-159587</v>
      </c>
      <c r="H18" s="149">
        <f t="shared" si="2"/>
        <v>-10.571566925258367</v>
      </c>
      <c r="I18" s="288"/>
      <c r="J18" s="291"/>
      <c r="K18" s="142" t="str">
        <f>세출!D44</f>
        <v>여  비</v>
      </c>
      <c r="L18" s="141">
        <f>세출!E44</f>
        <v>400000</v>
      </c>
      <c r="M18" s="141">
        <f>세출!F44</f>
        <v>900000</v>
      </c>
      <c r="N18" s="145">
        <f t="shared" si="1"/>
        <v>500000</v>
      </c>
      <c r="O18" s="150">
        <f t="shared" si="5"/>
        <v>125</v>
      </c>
      <c r="P18" s="5"/>
      <c r="Q18" s="5"/>
      <c r="R18" s="5"/>
      <c r="S18" s="5"/>
      <c r="T18" s="5"/>
      <c r="U18" s="5"/>
      <c r="V18" s="5"/>
      <c r="W18" s="5"/>
      <c r="X18" s="5"/>
      <c r="Z18" s="27"/>
    </row>
    <row r="19" spans="2:26" s="17" customFormat="1" ht="19.5" customHeight="1">
      <c r="B19" s="177"/>
      <c r="C19" s="142" t="str">
        <f>세입!C21</f>
        <v>잡수입</v>
      </c>
      <c r="D19" s="142" t="str">
        <f>세입!D22</f>
        <v>기타예금이자수입</v>
      </c>
      <c r="E19" s="141">
        <f>세입!E22</f>
        <v>29587</v>
      </c>
      <c r="F19" s="141">
        <f>세입!F22</f>
        <v>30000</v>
      </c>
      <c r="G19" s="148">
        <f t="shared" si="6"/>
        <v>413</v>
      </c>
      <c r="H19" s="149">
        <f t="shared" si="2"/>
        <v>1.3958833271369144</v>
      </c>
      <c r="I19" s="288"/>
      <c r="J19" s="291"/>
      <c r="K19" s="142" t="str">
        <f>세출!D45</f>
        <v>수용비및수수료</v>
      </c>
      <c r="L19" s="141">
        <f>세출!E45</f>
        <v>7350000</v>
      </c>
      <c r="M19" s="141">
        <f>세출!F45</f>
        <v>6000000</v>
      </c>
      <c r="N19" s="145">
        <f t="shared" si="1"/>
        <v>-1350000</v>
      </c>
      <c r="O19" s="150">
        <f t="shared" si="5"/>
        <v>-18.367346938775512</v>
      </c>
      <c r="P19" s="5"/>
      <c r="Q19" s="5"/>
      <c r="R19" s="5"/>
      <c r="S19" s="5"/>
      <c r="T19" s="5"/>
      <c r="U19" s="5"/>
      <c r="V19" s="5"/>
      <c r="W19" s="5"/>
      <c r="X19" s="5"/>
      <c r="Z19" s="27"/>
    </row>
    <row r="20" spans="2:26" s="17" customFormat="1" ht="19.5" customHeight="1">
      <c r="B20" s="177"/>
      <c r="C20" s="142"/>
      <c r="D20" s="142" t="str">
        <f>세입!D23</f>
        <v>기타잡수입</v>
      </c>
      <c r="E20" s="141">
        <f>세입!E23</f>
        <v>1480000</v>
      </c>
      <c r="F20" s="141">
        <f>세입!F23</f>
        <v>1320000</v>
      </c>
      <c r="G20" s="148">
        <f t="shared" si="6"/>
        <v>-160000</v>
      </c>
      <c r="H20" s="149">
        <f t="shared" si="2"/>
        <v>-10.810810810810807</v>
      </c>
      <c r="I20" s="288"/>
      <c r="J20" s="291"/>
      <c r="K20" s="142" t="str">
        <f>세출!D46</f>
        <v>공공요금</v>
      </c>
      <c r="L20" s="141">
        <f>세출!E46</f>
        <v>4660000</v>
      </c>
      <c r="M20" s="141">
        <f>세출!F46</f>
        <v>5640000</v>
      </c>
      <c r="N20" s="145">
        <f t="shared" si="1"/>
        <v>980000</v>
      </c>
      <c r="O20" s="150">
        <f t="shared" si="5"/>
        <v>21.030042918454939</v>
      </c>
      <c r="P20" s="5"/>
      <c r="Q20" s="5"/>
      <c r="R20" s="5"/>
      <c r="S20" s="5"/>
      <c r="T20" s="5"/>
      <c r="U20" s="5"/>
      <c r="V20" s="5"/>
      <c r="W20" s="5"/>
      <c r="X20" s="5"/>
      <c r="Z20" s="27"/>
    </row>
    <row r="21" spans="2:26" s="17" customFormat="1" ht="19.5" customHeight="1">
      <c r="B21" s="123"/>
      <c r="C21" s="122"/>
      <c r="D21" s="8"/>
      <c r="E21" s="141"/>
      <c r="F21" s="141"/>
      <c r="G21" s="148"/>
      <c r="H21" s="149"/>
      <c r="I21" s="288"/>
      <c r="J21" s="291"/>
      <c r="K21" s="142" t="str">
        <f>세출!D51</f>
        <v>제세공과금</v>
      </c>
      <c r="L21" s="141">
        <f>세출!E51</f>
        <v>4200000</v>
      </c>
      <c r="M21" s="141">
        <f>세출!F51</f>
        <v>3800000</v>
      </c>
      <c r="N21" s="145">
        <f t="shared" si="1"/>
        <v>-400000</v>
      </c>
      <c r="O21" s="150">
        <f t="shared" si="5"/>
        <v>-9.5238095238095184</v>
      </c>
      <c r="P21" s="5"/>
      <c r="Q21" s="5"/>
      <c r="R21" s="5"/>
      <c r="S21" s="5"/>
      <c r="T21" s="5"/>
      <c r="U21" s="5"/>
      <c r="V21" s="5"/>
      <c r="W21" s="5"/>
      <c r="X21" s="5"/>
      <c r="Z21" s="27"/>
    </row>
    <row r="22" spans="2:26" s="17" customFormat="1" ht="19.5" customHeight="1">
      <c r="B22" s="123"/>
      <c r="C22" s="122"/>
      <c r="D22" s="8"/>
      <c r="E22" s="141"/>
      <c r="F22" s="141"/>
      <c r="G22" s="148"/>
      <c r="H22" s="149"/>
      <c r="I22" s="289"/>
      <c r="J22" s="292"/>
      <c r="K22" s="178" t="str">
        <f>세출!D55</f>
        <v>차량비</v>
      </c>
      <c r="L22" s="141">
        <f>세출!E55</f>
        <v>2080000</v>
      </c>
      <c r="M22" s="141">
        <f>세출!F55</f>
        <v>2600000</v>
      </c>
      <c r="N22" s="145">
        <f t="shared" si="1"/>
        <v>520000</v>
      </c>
      <c r="O22" s="150">
        <f t="shared" si="5"/>
        <v>25</v>
      </c>
      <c r="P22" s="5"/>
      <c r="Q22" s="5"/>
      <c r="R22" s="5"/>
      <c r="S22" s="5"/>
      <c r="T22" s="5"/>
      <c r="U22" s="5"/>
      <c r="V22" s="5"/>
      <c r="W22" s="5"/>
      <c r="X22" s="5"/>
      <c r="Z22" s="27"/>
    </row>
    <row r="23" spans="2:26" s="17" customFormat="1" ht="19.5" customHeight="1">
      <c r="B23" s="123"/>
      <c r="C23" s="122"/>
      <c r="D23" s="121"/>
      <c r="E23" s="141"/>
      <c r="F23" s="141"/>
      <c r="G23" s="148"/>
      <c r="H23" s="149"/>
      <c r="I23" s="287" t="str">
        <f>세출!B58</f>
        <v>재산조성비</v>
      </c>
      <c r="J23" s="284" t="s">
        <v>194</v>
      </c>
      <c r="K23" s="284"/>
      <c r="L23" s="141">
        <f>L24</f>
        <v>700000</v>
      </c>
      <c r="M23" s="141">
        <f>M24</f>
        <v>700000</v>
      </c>
      <c r="N23" s="145">
        <f t="shared" si="1"/>
        <v>0</v>
      </c>
      <c r="O23" s="150">
        <f t="shared" si="5"/>
        <v>0</v>
      </c>
      <c r="P23" s="5"/>
      <c r="Q23" s="5"/>
      <c r="R23" s="5"/>
      <c r="S23" s="5"/>
      <c r="T23" s="5"/>
      <c r="U23" s="5"/>
      <c r="V23" s="5"/>
      <c r="W23" s="5"/>
      <c r="X23" s="5"/>
      <c r="Z23" s="27"/>
    </row>
    <row r="24" spans="2:26" s="17" customFormat="1" ht="19.5" customHeight="1">
      <c r="B24" s="123"/>
      <c r="C24" s="122"/>
      <c r="D24" s="121"/>
      <c r="E24" s="141"/>
      <c r="F24" s="141"/>
      <c r="G24" s="148"/>
      <c r="H24" s="149"/>
      <c r="I24" s="288"/>
      <c r="J24" s="290" t="s">
        <v>195</v>
      </c>
      <c r="K24" s="142" t="s">
        <v>193</v>
      </c>
      <c r="L24" s="141">
        <f>SUM(L25:L26)</f>
        <v>700000</v>
      </c>
      <c r="M24" s="141">
        <f>SUM(M25:M26)</f>
        <v>700000</v>
      </c>
      <c r="N24" s="145">
        <f t="shared" si="1"/>
        <v>0</v>
      </c>
      <c r="O24" s="150">
        <f t="shared" si="5"/>
        <v>0</v>
      </c>
      <c r="P24" s="5"/>
      <c r="Q24" s="5"/>
      <c r="R24" s="5"/>
      <c r="S24" s="5"/>
      <c r="T24" s="5"/>
      <c r="U24" s="5"/>
      <c r="V24" s="5"/>
      <c r="W24" s="5"/>
      <c r="X24" s="5"/>
      <c r="Z24" s="27"/>
    </row>
    <row r="25" spans="2:26" s="17" customFormat="1" ht="19.5" customHeight="1">
      <c r="B25" s="123"/>
      <c r="C25" s="122"/>
      <c r="D25" s="122"/>
      <c r="E25" s="141"/>
      <c r="F25" s="141"/>
      <c r="G25" s="148"/>
      <c r="H25" s="149"/>
      <c r="I25" s="288"/>
      <c r="J25" s="291"/>
      <c r="K25" s="179" t="str">
        <f>세출!D60</f>
        <v>자산취득비</v>
      </c>
      <c r="L25" s="141">
        <f>세출!E60</f>
        <v>500000</v>
      </c>
      <c r="M25" s="141">
        <f>세출!F60</f>
        <v>500000</v>
      </c>
      <c r="N25" s="145">
        <f t="shared" si="1"/>
        <v>0</v>
      </c>
      <c r="O25" s="150">
        <f t="shared" si="5"/>
        <v>0</v>
      </c>
      <c r="P25" s="5"/>
      <c r="Q25" s="5"/>
      <c r="R25" s="5"/>
      <c r="S25" s="5"/>
      <c r="T25" s="5"/>
      <c r="U25" s="5"/>
      <c r="V25" s="5"/>
      <c r="W25" s="5"/>
      <c r="X25" s="5"/>
      <c r="Z25" s="27"/>
    </row>
    <row r="26" spans="2:26" s="17" customFormat="1" ht="19.5" customHeight="1">
      <c r="B26" s="123"/>
      <c r="C26" s="122"/>
      <c r="D26" s="121"/>
      <c r="E26" s="141"/>
      <c r="F26" s="141"/>
      <c r="G26" s="148"/>
      <c r="H26" s="149"/>
      <c r="I26" s="289"/>
      <c r="J26" s="292"/>
      <c r="K26" s="142" t="str">
        <f>세출!D61</f>
        <v>시설장비유지비</v>
      </c>
      <c r="L26" s="141">
        <f>세출!E61</f>
        <v>200000</v>
      </c>
      <c r="M26" s="141">
        <f>세출!F61</f>
        <v>200000</v>
      </c>
      <c r="N26" s="145">
        <f t="shared" si="1"/>
        <v>0</v>
      </c>
      <c r="O26" s="150">
        <f t="shared" si="5"/>
        <v>0</v>
      </c>
      <c r="P26" s="5"/>
      <c r="Q26" s="5"/>
      <c r="R26" s="5"/>
      <c r="S26" s="5"/>
      <c r="T26" s="5"/>
      <c r="U26" s="5"/>
      <c r="V26" s="5"/>
      <c r="W26" s="5"/>
      <c r="X26" s="5"/>
      <c r="Z26" s="27"/>
    </row>
    <row r="27" spans="2:26" s="17" customFormat="1" ht="19.5" customHeight="1">
      <c r="B27" s="124"/>
      <c r="C27" s="125"/>
      <c r="D27" s="126"/>
      <c r="E27" s="145"/>
      <c r="F27" s="145"/>
      <c r="G27" s="146"/>
      <c r="H27" s="147"/>
      <c r="I27" s="287" t="str">
        <f>세출!B62</f>
        <v>사업비</v>
      </c>
      <c r="J27" s="284" t="s">
        <v>194</v>
      </c>
      <c r="K27" s="284"/>
      <c r="L27" s="141">
        <f>L28+L31+L44+L48+L52</f>
        <v>41980500</v>
      </c>
      <c r="M27" s="141">
        <f>M28+M31+M44+M48+M52</f>
        <v>38892000</v>
      </c>
      <c r="N27" s="145">
        <f t="shared" si="1"/>
        <v>-3088500</v>
      </c>
      <c r="O27" s="150">
        <f t="shared" si="5"/>
        <v>-7.3569871726158595</v>
      </c>
      <c r="P27" s="5"/>
      <c r="Q27" s="5"/>
      <c r="R27" s="5"/>
      <c r="S27" s="5"/>
      <c r="T27" s="5"/>
      <c r="U27" s="5"/>
      <c r="V27" s="5"/>
      <c r="W27" s="5"/>
      <c r="X27" s="5"/>
      <c r="Z27" s="27"/>
    </row>
    <row r="28" spans="2:26" s="17" customFormat="1" ht="19.5" customHeight="1">
      <c r="B28" s="127"/>
      <c r="C28" s="121"/>
      <c r="D28" s="121"/>
      <c r="E28" s="151"/>
      <c r="F28" s="141"/>
      <c r="G28" s="152"/>
      <c r="H28" s="153"/>
      <c r="I28" s="288"/>
      <c r="J28" s="290" t="s">
        <v>196</v>
      </c>
      <c r="K28" s="142" t="s">
        <v>193</v>
      </c>
      <c r="L28" s="141">
        <f>L29</f>
        <v>1320000</v>
      </c>
      <c r="M28" s="141">
        <f>SUM(M29:M30)</f>
        <v>1440000</v>
      </c>
      <c r="N28" s="145">
        <f t="shared" si="1"/>
        <v>120000</v>
      </c>
      <c r="O28" s="150">
        <f t="shared" si="5"/>
        <v>9.0909090909090793</v>
      </c>
      <c r="P28" s="5"/>
      <c r="Q28" s="5"/>
      <c r="R28" s="5"/>
      <c r="S28" s="5"/>
      <c r="T28" s="5"/>
      <c r="U28" s="5"/>
      <c r="V28" s="5"/>
      <c r="W28" s="5"/>
      <c r="X28" s="5"/>
      <c r="Z28" s="27"/>
    </row>
    <row r="29" spans="2:26" s="17" customFormat="1" ht="19.5" customHeight="1">
      <c r="B29" s="127"/>
      <c r="C29" s="121"/>
      <c r="D29" s="121"/>
      <c r="E29" s="151"/>
      <c r="F29" s="141"/>
      <c r="G29" s="152"/>
      <c r="H29" s="153"/>
      <c r="I29" s="288"/>
      <c r="J29" s="291"/>
      <c r="K29" s="241" t="s">
        <v>240</v>
      </c>
      <c r="L29" s="141">
        <f>세출!E64</f>
        <v>1320000</v>
      </c>
      <c r="M29" s="141">
        <f>세출!F64</f>
        <v>0</v>
      </c>
      <c r="N29" s="145">
        <f t="shared" si="1"/>
        <v>-1320000</v>
      </c>
      <c r="O29" s="150">
        <f>M29/L29*100-100</f>
        <v>-100</v>
      </c>
      <c r="P29" s="5"/>
      <c r="Q29" s="5"/>
      <c r="R29" s="5"/>
      <c r="S29" s="5"/>
      <c r="T29" s="5"/>
      <c r="U29" s="5"/>
      <c r="V29" s="5"/>
      <c r="W29" s="5"/>
      <c r="X29" s="5"/>
      <c r="Z29" s="27"/>
    </row>
    <row r="30" spans="2:26" s="17" customFormat="1" ht="19.5" customHeight="1">
      <c r="B30" s="127"/>
      <c r="C30" s="121"/>
      <c r="D30" s="121"/>
      <c r="E30" s="151"/>
      <c r="F30" s="141"/>
      <c r="G30" s="152"/>
      <c r="H30" s="153"/>
      <c r="I30" s="288"/>
      <c r="J30" s="242"/>
      <c r="K30" s="241" t="s">
        <v>241</v>
      </c>
      <c r="L30" s="141">
        <f>세출!E65</f>
        <v>0</v>
      </c>
      <c r="M30" s="141">
        <f>세출!F65</f>
        <v>1440000</v>
      </c>
      <c r="N30" s="145">
        <f t="shared" si="1"/>
        <v>1440000</v>
      </c>
      <c r="O30" s="150">
        <v>0</v>
      </c>
      <c r="P30" s="5"/>
      <c r="Q30" s="5"/>
      <c r="R30" s="5"/>
      <c r="S30" s="5"/>
      <c r="T30" s="5"/>
      <c r="U30" s="5"/>
      <c r="V30" s="5"/>
      <c r="W30" s="5"/>
      <c r="X30" s="5"/>
      <c r="Z30" s="27"/>
    </row>
    <row r="31" spans="2:26" s="17" customFormat="1" ht="19.5" customHeight="1">
      <c r="B31" s="127"/>
      <c r="C31" s="121"/>
      <c r="D31" s="121"/>
      <c r="E31" s="151"/>
      <c r="F31" s="141"/>
      <c r="G31" s="152"/>
      <c r="H31" s="153"/>
      <c r="I31" s="288"/>
      <c r="J31" s="303" t="s">
        <v>197</v>
      </c>
      <c r="K31" s="142" t="s">
        <v>193</v>
      </c>
      <c r="L31" s="141">
        <f>SUM(L32:L40)</f>
        <v>25106500</v>
      </c>
      <c r="M31" s="141">
        <f>SUM(M32:M40)</f>
        <v>19892000</v>
      </c>
      <c r="N31" s="145">
        <f t="shared" si="1"/>
        <v>-5214500</v>
      </c>
      <c r="O31" s="150">
        <f t="shared" si="5"/>
        <v>-20.769521836974491</v>
      </c>
      <c r="P31" s="5"/>
      <c r="Q31" s="18"/>
      <c r="R31" s="18"/>
      <c r="S31" s="18"/>
      <c r="T31" s="31"/>
      <c r="U31" s="31"/>
      <c r="V31" s="31"/>
      <c r="W31" s="6"/>
      <c r="X31" s="5"/>
      <c r="Z31" s="27"/>
    </row>
    <row r="32" spans="2:26" s="17" customFormat="1" ht="19.5" customHeight="1">
      <c r="B32" s="127"/>
      <c r="C32" s="121"/>
      <c r="D32" s="121"/>
      <c r="E32" s="10"/>
      <c r="F32" s="8"/>
      <c r="G32" s="128"/>
      <c r="H32" s="129"/>
      <c r="I32" s="288"/>
      <c r="J32" s="291"/>
      <c r="K32" s="142" t="str">
        <f>세출!D67</f>
        <v>명절생신지원비</v>
      </c>
      <c r="L32" s="141">
        <f>세출!E67</f>
        <v>7000000</v>
      </c>
      <c r="M32" s="141">
        <f>세출!F67</f>
        <v>7000000</v>
      </c>
      <c r="N32" s="145">
        <f t="shared" si="1"/>
        <v>0</v>
      </c>
      <c r="O32" s="150">
        <f t="shared" si="5"/>
        <v>0</v>
      </c>
      <c r="P32" s="5"/>
      <c r="Q32" s="18"/>
      <c r="R32" s="18"/>
      <c r="S32" s="18"/>
      <c r="T32" s="31"/>
      <c r="U32" s="31"/>
      <c r="V32" s="31"/>
      <c r="W32" s="6"/>
      <c r="X32" s="5"/>
      <c r="Z32" s="27"/>
    </row>
    <row r="33" spans="2:26" s="17" customFormat="1" ht="19.5" customHeight="1">
      <c r="B33" s="127"/>
      <c r="C33" s="121"/>
      <c r="D33" s="121"/>
      <c r="E33" s="10"/>
      <c r="F33" s="8"/>
      <c r="G33" s="128"/>
      <c r="H33" s="129"/>
      <c r="I33" s="288"/>
      <c r="J33" s="291"/>
      <c r="K33" s="142" t="str">
        <f>세출!D68</f>
        <v>김장지원비</v>
      </c>
      <c r="L33" s="141">
        <f>세출!E68</f>
        <v>3700000</v>
      </c>
      <c r="M33" s="141">
        <f>세출!F68</f>
        <v>3700000</v>
      </c>
      <c r="N33" s="145">
        <f t="shared" si="1"/>
        <v>0</v>
      </c>
      <c r="O33" s="150">
        <f t="shared" si="5"/>
        <v>0</v>
      </c>
      <c r="P33" s="5"/>
      <c r="Q33" s="18"/>
      <c r="R33" s="18"/>
      <c r="S33" s="18"/>
      <c r="T33" s="31"/>
      <c r="U33" s="31"/>
      <c r="V33" s="31"/>
      <c r="W33" s="6"/>
      <c r="X33" s="5"/>
      <c r="Z33" s="27"/>
    </row>
    <row r="34" spans="2:26" s="17" customFormat="1" ht="19.5" customHeight="1">
      <c r="B34" s="127"/>
      <c r="C34" s="121"/>
      <c r="D34" s="121"/>
      <c r="E34" s="10"/>
      <c r="F34" s="8"/>
      <c r="G34" s="128"/>
      <c r="H34" s="129"/>
      <c r="I34" s="288"/>
      <c r="J34" s="291"/>
      <c r="K34" s="142" t="str">
        <f>세출!D69</f>
        <v>건강관리지원비</v>
      </c>
      <c r="L34" s="141">
        <f>세출!E69</f>
        <v>2832000</v>
      </c>
      <c r="M34" s="141">
        <f>세출!F69</f>
        <v>1600000</v>
      </c>
      <c r="N34" s="145">
        <f t="shared" si="1"/>
        <v>-1232000</v>
      </c>
      <c r="O34" s="150">
        <f t="shared" si="5"/>
        <v>-43.502824858757059</v>
      </c>
      <c r="P34" s="5"/>
      <c r="Q34" s="18"/>
      <c r="R34" s="18"/>
      <c r="S34" s="18"/>
      <c r="T34" s="31"/>
      <c r="U34" s="31"/>
      <c r="V34" s="31"/>
      <c r="W34" s="6"/>
      <c r="X34" s="5"/>
      <c r="Z34" s="27"/>
    </row>
    <row r="35" spans="2:26" s="17" customFormat="1" ht="19.5" customHeight="1">
      <c r="B35" s="127"/>
      <c r="C35" s="121"/>
      <c r="D35" s="121"/>
      <c r="E35" s="10"/>
      <c r="F35" s="8"/>
      <c r="G35" s="128"/>
      <c r="H35" s="129"/>
      <c r="I35" s="288"/>
      <c r="J35" s="291"/>
      <c r="K35" s="142" t="str">
        <f>세출!D72</f>
        <v>이미용지원비</v>
      </c>
      <c r="L35" s="141">
        <f>세출!E72</f>
        <v>80000</v>
      </c>
      <c r="M35" s="141">
        <f>세출!F72</f>
        <v>192000</v>
      </c>
      <c r="N35" s="145">
        <f t="shared" si="1"/>
        <v>112000</v>
      </c>
      <c r="O35" s="150">
        <f t="shared" si="5"/>
        <v>140</v>
      </c>
      <c r="P35" s="5"/>
      <c r="Q35" s="18"/>
      <c r="R35" s="18"/>
      <c r="S35" s="18"/>
      <c r="T35" s="31"/>
      <c r="U35" s="31"/>
      <c r="V35" s="31"/>
      <c r="W35" s="6"/>
      <c r="X35" s="5"/>
      <c r="Z35" s="27"/>
    </row>
    <row r="36" spans="2:26" s="17" customFormat="1" ht="19.5" customHeight="1">
      <c r="B36" s="127"/>
      <c r="C36" s="121"/>
      <c r="D36" s="121"/>
      <c r="E36" s="10"/>
      <c r="F36" s="8"/>
      <c r="G36" s="128"/>
      <c r="H36" s="129"/>
      <c r="I36" s="288"/>
      <c r="J36" s="291"/>
      <c r="K36" s="142" t="str">
        <f>세출!D73</f>
        <v>간식지원비</v>
      </c>
      <c r="L36" s="141">
        <f>세출!E73</f>
        <v>1684000</v>
      </c>
      <c r="M36" s="141">
        <f>세출!F73</f>
        <v>0</v>
      </c>
      <c r="N36" s="145">
        <f t="shared" si="1"/>
        <v>-1684000</v>
      </c>
      <c r="O36" s="150">
        <f t="shared" si="5"/>
        <v>-100</v>
      </c>
      <c r="P36" s="5"/>
      <c r="Q36" s="18"/>
      <c r="R36" s="18"/>
      <c r="S36" s="18"/>
      <c r="T36" s="31"/>
      <c r="U36" s="31"/>
      <c r="V36" s="31"/>
      <c r="W36" s="6"/>
      <c r="X36" s="5"/>
      <c r="Z36" s="27"/>
    </row>
    <row r="37" spans="2:26" s="17" customFormat="1" ht="19.5" customHeight="1">
      <c r="B37" s="127"/>
      <c r="C37" s="121"/>
      <c r="D37" s="121"/>
      <c r="E37" s="10"/>
      <c r="F37" s="8"/>
      <c r="G37" s="128"/>
      <c r="H37" s="129"/>
      <c r="I37" s="288"/>
      <c r="J37" s="291"/>
      <c r="K37" s="142" t="str">
        <f>세출!D74</f>
        <v>생활용품지원비</v>
      </c>
      <c r="L37" s="141">
        <f>세출!E74</f>
        <v>600000</v>
      </c>
      <c r="M37" s="141">
        <f>세출!F74</f>
        <v>400000</v>
      </c>
      <c r="N37" s="145">
        <f t="shared" si="1"/>
        <v>-200000</v>
      </c>
      <c r="O37" s="150">
        <f t="shared" si="5"/>
        <v>-33.333333333333343</v>
      </c>
      <c r="P37" s="5"/>
      <c r="Q37" s="18"/>
      <c r="R37" s="18"/>
      <c r="S37" s="18"/>
      <c r="T37" s="31"/>
      <c r="U37" s="31"/>
      <c r="V37" s="31"/>
      <c r="W37" s="6"/>
      <c r="X37" s="5"/>
      <c r="Z37" s="27"/>
    </row>
    <row r="38" spans="2:26" s="17" customFormat="1" ht="19.5" customHeight="1">
      <c r="B38" s="127"/>
      <c r="C38" s="121"/>
      <c r="D38" s="121"/>
      <c r="E38" s="10"/>
      <c r="F38" s="8"/>
      <c r="G38" s="128"/>
      <c r="H38" s="129"/>
      <c r="I38" s="288"/>
      <c r="J38" s="291"/>
      <c r="K38" s="142" t="str">
        <f>세출!D76</f>
        <v>후원결연지원비</v>
      </c>
      <c r="L38" s="141">
        <f>세출!E76</f>
        <v>2120000</v>
      </c>
      <c r="M38" s="141">
        <f>세출!F76</f>
        <v>2000000</v>
      </c>
      <c r="N38" s="145">
        <f t="shared" si="1"/>
        <v>-120000</v>
      </c>
      <c r="O38" s="150">
        <f t="shared" si="5"/>
        <v>-5.6603773584905639</v>
      </c>
      <c r="P38" s="5"/>
      <c r="Q38" s="18"/>
      <c r="R38" s="18"/>
      <c r="S38" s="18"/>
      <c r="T38" s="31"/>
      <c r="U38" s="31"/>
      <c r="V38" s="31"/>
      <c r="W38" s="6"/>
      <c r="X38" s="5"/>
      <c r="Z38" s="27"/>
    </row>
    <row r="39" spans="2:26" ht="19.5" customHeight="1">
      <c r="B39" s="127"/>
      <c r="C39" s="121"/>
      <c r="D39" s="121"/>
      <c r="E39" s="10"/>
      <c r="F39" s="8"/>
      <c r="G39" s="128"/>
      <c r="H39" s="129"/>
      <c r="I39" s="288"/>
      <c r="J39" s="291"/>
      <c r="K39" s="142" t="str">
        <f>세출!D79</f>
        <v>교육지원비</v>
      </c>
      <c r="L39" s="141">
        <f>세출!E79</f>
        <v>0</v>
      </c>
      <c r="M39" s="141">
        <f>세출!F79</f>
        <v>0</v>
      </c>
      <c r="N39" s="145">
        <f t="shared" si="1"/>
        <v>0</v>
      </c>
      <c r="O39" s="150">
        <v>0</v>
      </c>
      <c r="P39" s="5"/>
      <c r="Q39" s="5"/>
      <c r="R39" s="5"/>
      <c r="S39" s="5"/>
      <c r="T39" s="5"/>
      <c r="U39" s="5"/>
      <c r="V39" s="5"/>
      <c r="W39" s="5"/>
      <c r="X39" s="5"/>
    </row>
    <row r="40" spans="2:26" ht="19.5" customHeight="1" thickBot="1">
      <c r="B40" s="130"/>
      <c r="C40" s="131"/>
      <c r="D40" s="131"/>
      <c r="E40" s="44"/>
      <c r="F40" s="132"/>
      <c r="G40" s="133"/>
      <c r="H40" s="134"/>
      <c r="I40" s="295"/>
      <c r="J40" s="304"/>
      <c r="K40" s="180" t="str">
        <f>세출!D80</f>
        <v>긴급지원비</v>
      </c>
      <c r="L40" s="156">
        <f>세출!E80</f>
        <v>7090500</v>
      </c>
      <c r="M40" s="156">
        <f>세출!F80</f>
        <v>5000000</v>
      </c>
      <c r="N40" s="156">
        <f t="shared" si="1"/>
        <v>-2090500</v>
      </c>
      <c r="O40" s="203">
        <f t="shared" si="5"/>
        <v>-29.483111205133625</v>
      </c>
    </row>
    <row r="41" spans="2:26" ht="15" customHeight="1">
      <c r="B41" s="315" t="s">
        <v>32</v>
      </c>
      <c r="C41" s="316"/>
      <c r="D41" s="316"/>
      <c r="E41" s="316"/>
      <c r="F41" s="316"/>
      <c r="G41" s="316"/>
      <c r="H41" s="316"/>
      <c r="I41" s="316" t="s">
        <v>33</v>
      </c>
      <c r="J41" s="316"/>
      <c r="K41" s="316"/>
      <c r="L41" s="316"/>
      <c r="M41" s="316"/>
      <c r="N41" s="316"/>
      <c r="O41" s="330"/>
      <c r="P41" s="5"/>
      <c r="Q41" s="317"/>
      <c r="R41" s="317"/>
      <c r="S41" s="317"/>
      <c r="T41" s="318"/>
      <c r="U41" s="318"/>
      <c r="V41" s="317"/>
      <c r="W41" s="317"/>
      <c r="X41" s="5"/>
    </row>
    <row r="42" spans="2:26" ht="20.25" customHeight="1">
      <c r="B42" s="320" t="s">
        <v>2</v>
      </c>
      <c r="C42" s="294" t="s">
        <v>3</v>
      </c>
      <c r="D42" s="294" t="s">
        <v>4</v>
      </c>
      <c r="E42" s="325" t="s">
        <v>230</v>
      </c>
      <c r="F42" s="325" t="s">
        <v>231</v>
      </c>
      <c r="G42" s="294" t="s">
        <v>5</v>
      </c>
      <c r="H42" s="294"/>
      <c r="I42" s="294" t="s">
        <v>2</v>
      </c>
      <c r="J42" s="294" t="s">
        <v>3</v>
      </c>
      <c r="K42" s="294" t="s">
        <v>4</v>
      </c>
      <c r="L42" s="325" t="s">
        <v>230</v>
      </c>
      <c r="M42" s="325" t="s">
        <v>231</v>
      </c>
      <c r="N42" s="323" t="s">
        <v>5</v>
      </c>
      <c r="O42" s="324"/>
      <c r="P42" s="5"/>
      <c r="Q42" s="278"/>
      <c r="R42" s="278"/>
      <c r="S42" s="278"/>
      <c r="T42" s="278"/>
      <c r="U42" s="278"/>
      <c r="V42" s="86"/>
      <c r="W42" s="86"/>
      <c r="X42" s="5"/>
    </row>
    <row r="43" spans="2:26" ht="26.25" customHeight="1" thickBot="1">
      <c r="B43" s="321"/>
      <c r="C43" s="322"/>
      <c r="D43" s="322"/>
      <c r="E43" s="322"/>
      <c r="F43" s="322"/>
      <c r="G43" s="30" t="s">
        <v>6</v>
      </c>
      <c r="H43" s="97" t="s">
        <v>7</v>
      </c>
      <c r="I43" s="322"/>
      <c r="J43" s="322"/>
      <c r="K43" s="322"/>
      <c r="L43" s="322"/>
      <c r="M43" s="322"/>
      <c r="N43" s="136" t="s">
        <v>6</v>
      </c>
      <c r="O43" s="137" t="s">
        <v>7</v>
      </c>
      <c r="P43" s="5"/>
      <c r="Q43" s="77"/>
      <c r="R43" s="77"/>
      <c r="S43" s="77"/>
      <c r="T43" s="5"/>
      <c r="U43" s="5"/>
      <c r="V43" s="5"/>
      <c r="W43" s="5"/>
      <c r="X43" s="5"/>
    </row>
    <row r="44" spans="2:26" ht="17.25" customHeight="1">
      <c r="B44" s="195"/>
      <c r="C44" s="196"/>
      <c r="D44" s="196"/>
      <c r="E44" s="197"/>
      <c r="F44" s="198"/>
      <c r="G44" s="199"/>
      <c r="H44" s="200"/>
      <c r="I44" s="296" t="s">
        <v>179</v>
      </c>
      <c r="J44" s="338" t="s">
        <v>134</v>
      </c>
      <c r="K44" s="196" t="s">
        <v>192</v>
      </c>
      <c r="L44" s="201">
        <f>SUM(L45:L47)</f>
        <v>2224000</v>
      </c>
      <c r="M44" s="201">
        <f>SUM(M45:M47)</f>
        <v>3300000</v>
      </c>
      <c r="N44" s="201">
        <f>M44-L44</f>
        <v>1076000</v>
      </c>
      <c r="O44" s="202">
        <f t="shared" si="3"/>
        <v>48.381294964028797</v>
      </c>
    </row>
    <row r="45" spans="2:26" ht="16.5" customHeight="1">
      <c r="B45" s="157"/>
      <c r="C45" s="158"/>
      <c r="D45" s="158"/>
      <c r="E45" s="159"/>
      <c r="F45" s="160"/>
      <c r="G45" s="161"/>
      <c r="H45" s="162"/>
      <c r="I45" s="280"/>
      <c r="J45" s="339"/>
      <c r="K45" s="158" t="str">
        <f>세출!D84</f>
        <v>집수리지원비</v>
      </c>
      <c r="L45" s="141">
        <f>세출!E84</f>
        <v>400000</v>
      </c>
      <c r="M45" s="141">
        <f>세출!F84</f>
        <v>0</v>
      </c>
      <c r="N45" s="141">
        <f t="shared" ref="N45:N55" si="7">M45-L45</f>
        <v>-400000</v>
      </c>
      <c r="O45" s="155">
        <f t="shared" si="3"/>
        <v>-100</v>
      </c>
    </row>
    <row r="46" spans="2:26" ht="16.5" customHeight="1">
      <c r="B46" s="163"/>
      <c r="C46" s="164"/>
      <c r="D46" s="164"/>
      <c r="E46" s="165"/>
      <c r="F46" s="166"/>
      <c r="G46" s="167"/>
      <c r="H46" s="168"/>
      <c r="I46" s="280"/>
      <c r="J46" s="339"/>
      <c r="K46" s="158" t="s">
        <v>251</v>
      </c>
      <c r="L46" s="141">
        <v>0</v>
      </c>
      <c r="M46" s="141">
        <f>세출!F85</f>
        <v>1900000</v>
      </c>
      <c r="N46" s="141">
        <f t="shared" si="7"/>
        <v>1900000</v>
      </c>
      <c r="O46" s="155">
        <v>0</v>
      </c>
    </row>
    <row r="47" spans="2:26" ht="16.5" customHeight="1">
      <c r="B47" s="163"/>
      <c r="C47" s="164"/>
      <c r="D47" s="164"/>
      <c r="E47" s="165"/>
      <c r="F47" s="166"/>
      <c r="G47" s="167"/>
      <c r="H47" s="168"/>
      <c r="I47" s="280"/>
      <c r="J47" s="340"/>
      <c r="K47" s="158" t="str">
        <f>세출!D88</f>
        <v>방역지원비</v>
      </c>
      <c r="L47" s="141">
        <f>세출!E88</f>
        <v>1824000</v>
      </c>
      <c r="M47" s="141">
        <f>세출!F88</f>
        <v>1400000</v>
      </c>
      <c r="N47" s="141">
        <f t="shared" si="7"/>
        <v>-424000</v>
      </c>
      <c r="O47" s="155">
        <f t="shared" si="3"/>
        <v>-23.245614035087712</v>
      </c>
    </row>
    <row r="48" spans="2:26" s="17" customFormat="1" ht="16.5" customHeight="1">
      <c r="B48" s="157"/>
      <c r="C48" s="158"/>
      <c r="D48" s="158"/>
      <c r="E48" s="159"/>
      <c r="F48" s="160"/>
      <c r="G48" s="161"/>
      <c r="H48" s="162"/>
      <c r="I48" s="280"/>
      <c r="J48" s="307" t="s">
        <v>135</v>
      </c>
      <c r="K48" s="158" t="s">
        <v>192</v>
      </c>
      <c r="L48" s="141">
        <f>SUM(L49:L51)</f>
        <v>6580000</v>
      </c>
      <c r="M48" s="141">
        <f>SUM(M49:M51)</f>
        <v>7300000</v>
      </c>
      <c r="N48" s="141">
        <f t="shared" si="7"/>
        <v>720000</v>
      </c>
      <c r="O48" s="155">
        <f t="shared" si="3"/>
        <v>10.942249240121569</v>
      </c>
      <c r="P48" s="5"/>
      <c r="Q48" s="18"/>
      <c r="R48" s="18"/>
      <c r="S48" s="18"/>
      <c r="T48" s="31"/>
      <c r="U48" s="31"/>
      <c r="V48" s="31"/>
      <c r="W48" s="6"/>
      <c r="X48" s="5"/>
      <c r="Z48" s="27"/>
    </row>
    <row r="49" spans="2:26" s="17" customFormat="1" ht="16.5" customHeight="1">
      <c r="B49" s="157"/>
      <c r="C49" s="158"/>
      <c r="D49" s="158"/>
      <c r="E49" s="159"/>
      <c r="F49" s="160"/>
      <c r="G49" s="161"/>
      <c r="H49" s="162"/>
      <c r="I49" s="280"/>
      <c r="J49" s="308"/>
      <c r="K49" s="158" t="str">
        <f>세출!D92</f>
        <v>나들이지원비</v>
      </c>
      <c r="L49" s="141">
        <f>세출!E92</f>
        <v>4600000</v>
      </c>
      <c r="M49" s="141">
        <f>세출!F92</f>
        <v>4900000</v>
      </c>
      <c r="N49" s="141">
        <f t="shared" si="7"/>
        <v>300000</v>
      </c>
      <c r="O49" s="155">
        <f t="shared" si="3"/>
        <v>6.5217391304347956</v>
      </c>
      <c r="P49" s="5"/>
      <c r="Q49" s="18"/>
      <c r="R49" s="18"/>
      <c r="S49" s="18"/>
      <c r="T49" s="31"/>
      <c r="U49" s="31"/>
      <c r="V49" s="31"/>
      <c r="W49" s="6"/>
      <c r="X49" s="5"/>
      <c r="Z49" s="27"/>
    </row>
    <row r="50" spans="2:26" s="17" customFormat="1" ht="16.5" customHeight="1">
      <c r="B50" s="157"/>
      <c r="C50" s="158"/>
      <c r="D50" s="158"/>
      <c r="E50" s="159"/>
      <c r="F50" s="160"/>
      <c r="G50" s="161"/>
      <c r="H50" s="162"/>
      <c r="I50" s="280"/>
      <c r="J50" s="308"/>
      <c r="K50" s="158" t="str">
        <f>세출!D95</f>
        <v>문화체험지원비</v>
      </c>
      <c r="L50" s="141">
        <f>세출!E95</f>
        <v>1680000</v>
      </c>
      <c r="M50" s="141">
        <f>세출!F95</f>
        <v>2100000</v>
      </c>
      <c r="N50" s="141">
        <f t="shared" si="7"/>
        <v>420000</v>
      </c>
      <c r="O50" s="155">
        <f t="shared" si="3"/>
        <v>25</v>
      </c>
      <c r="P50" s="5"/>
      <c r="Q50" s="18"/>
      <c r="R50" s="18"/>
      <c r="S50" s="18"/>
      <c r="T50" s="31"/>
      <c r="U50" s="31"/>
      <c r="V50" s="31"/>
      <c r="W50" s="6"/>
      <c r="X50" s="5"/>
      <c r="Z50" s="27"/>
    </row>
    <row r="51" spans="2:26" s="17" customFormat="1" ht="16.5" customHeight="1">
      <c r="B51" s="157"/>
      <c r="C51" s="158"/>
      <c r="D51" s="158"/>
      <c r="E51" s="159"/>
      <c r="F51" s="160"/>
      <c r="G51" s="161"/>
      <c r="H51" s="162"/>
      <c r="I51" s="280"/>
      <c r="J51" s="309"/>
      <c r="K51" s="158" t="str">
        <f>세출!D96</f>
        <v>외부행사지원비</v>
      </c>
      <c r="L51" s="141">
        <f>세출!E96</f>
        <v>300000</v>
      </c>
      <c r="M51" s="141">
        <f>세출!F96</f>
        <v>300000</v>
      </c>
      <c r="N51" s="141">
        <f t="shared" si="7"/>
        <v>0</v>
      </c>
      <c r="O51" s="155">
        <f t="shared" si="3"/>
        <v>0</v>
      </c>
      <c r="P51" s="5"/>
      <c r="Q51" s="18"/>
      <c r="R51" s="18"/>
      <c r="S51" s="18"/>
      <c r="T51" s="31"/>
      <c r="U51" s="31"/>
      <c r="V51" s="31"/>
      <c r="W51" s="6"/>
      <c r="X51" s="5"/>
      <c r="Z51" s="27"/>
    </row>
    <row r="52" spans="2:26" s="17" customFormat="1" ht="16.5" customHeight="1">
      <c r="B52" s="157"/>
      <c r="C52" s="158"/>
      <c r="D52" s="158"/>
      <c r="E52" s="159"/>
      <c r="F52" s="160"/>
      <c r="G52" s="161"/>
      <c r="H52" s="162"/>
      <c r="I52" s="280"/>
      <c r="J52" s="310" t="s">
        <v>133</v>
      </c>
      <c r="K52" s="158" t="s">
        <v>192</v>
      </c>
      <c r="L52" s="141">
        <f>SUM(L53:L57)</f>
        <v>6750000</v>
      </c>
      <c r="M52" s="141">
        <f>SUM(M53:M57)</f>
        <v>6960000</v>
      </c>
      <c r="N52" s="141">
        <f>M52-L52</f>
        <v>210000</v>
      </c>
      <c r="O52" s="155">
        <f t="shared" si="3"/>
        <v>3.1111111111111143</v>
      </c>
      <c r="P52" s="5"/>
      <c r="Q52" s="18"/>
      <c r="R52" s="18"/>
      <c r="S52" s="18"/>
      <c r="T52" s="31"/>
      <c r="U52" s="31"/>
      <c r="V52" s="31"/>
      <c r="W52" s="6"/>
      <c r="X52" s="5"/>
      <c r="Z52" s="27"/>
    </row>
    <row r="53" spans="2:26" s="17" customFormat="1" ht="16.5" customHeight="1">
      <c r="B53" s="163"/>
      <c r="C53" s="164"/>
      <c r="D53" s="164"/>
      <c r="E53" s="165"/>
      <c r="F53" s="166"/>
      <c r="G53" s="167"/>
      <c r="H53" s="168"/>
      <c r="I53" s="280"/>
      <c r="J53" s="311"/>
      <c r="K53" s="158" t="str">
        <f>세출!D98</f>
        <v>봉사자및후원자관리비</v>
      </c>
      <c r="L53" s="141">
        <f>세출!E98</f>
        <v>2550000</v>
      </c>
      <c r="M53" s="141">
        <f>세출!F98</f>
        <v>2860000</v>
      </c>
      <c r="N53" s="141">
        <f t="shared" si="7"/>
        <v>310000</v>
      </c>
      <c r="O53" s="155">
        <f t="shared" si="3"/>
        <v>12.156862745098039</v>
      </c>
      <c r="P53" s="5"/>
      <c r="Q53" s="18"/>
      <c r="R53" s="18"/>
      <c r="S53" s="18"/>
      <c r="T53" s="31"/>
      <c r="U53" s="31"/>
      <c r="V53" s="31"/>
      <c r="W53" s="6"/>
      <c r="X53" s="5"/>
      <c r="Z53" s="27"/>
    </row>
    <row r="54" spans="2:26" s="17" customFormat="1" ht="16.5" customHeight="1">
      <c r="B54" s="157"/>
      <c r="C54" s="158"/>
      <c r="D54" s="158"/>
      <c r="E54" s="159"/>
      <c r="F54" s="160"/>
      <c r="G54" s="161"/>
      <c r="H54" s="162"/>
      <c r="I54" s="280"/>
      <c r="J54" s="311"/>
      <c r="K54" s="158" t="str">
        <f>세출!D107</f>
        <v>직원연수교육비</v>
      </c>
      <c r="L54" s="141">
        <f>세출!E107</f>
        <v>2000000</v>
      </c>
      <c r="M54" s="141">
        <f>세출!F107</f>
        <v>1800000</v>
      </c>
      <c r="N54" s="141">
        <f t="shared" si="7"/>
        <v>-200000</v>
      </c>
      <c r="O54" s="155">
        <f t="shared" si="3"/>
        <v>-10</v>
      </c>
      <c r="P54" s="5"/>
      <c r="Q54" s="62"/>
      <c r="R54" s="62"/>
      <c r="S54" s="62"/>
      <c r="T54" s="31"/>
      <c r="U54" s="31"/>
      <c r="V54" s="31"/>
      <c r="W54" s="6"/>
      <c r="X54" s="5"/>
      <c r="Z54" s="27"/>
    </row>
    <row r="55" spans="2:26" s="17" customFormat="1" ht="16.5" customHeight="1">
      <c r="B55" s="157"/>
      <c r="C55" s="158"/>
      <c r="D55" s="158"/>
      <c r="E55" s="159"/>
      <c r="F55" s="160"/>
      <c r="G55" s="161"/>
      <c r="H55" s="162"/>
      <c r="I55" s="280"/>
      <c r="J55" s="311"/>
      <c r="K55" s="158" t="str">
        <f>세출!D108</f>
        <v>홍보사업비</v>
      </c>
      <c r="L55" s="141">
        <f>세출!E108</f>
        <v>1350000</v>
      </c>
      <c r="M55" s="141">
        <f>세출!F108</f>
        <v>1500000</v>
      </c>
      <c r="N55" s="141">
        <f t="shared" si="7"/>
        <v>150000</v>
      </c>
      <c r="O55" s="155">
        <f t="shared" si="3"/>
        <v>11.111111111111114</v>
      </c>
      <c r="P55" s="5"/>
      <c r="Q55" s="62"/>
      <c r="R55" s="62"/>
      <c r="S55" s="62"/>
      <c r="T55" s="31"/>
      <c r="U55" s="31"/>
      <c r="V55" s="31"/>
      <c r="W55" s="6"/>
      <c r="X55" s="5"/>
      <c r="Z55" s="27"/>
    </row>
    <row r="56" spans="2:26" s="17" customFormat="1" ht="16.5" customHeight="1">
      <c r="B56" s="157"/>
      <c r="C56" s="158"/>
      <c r="D56" s="158"/>
      <c r="E56" s="159"/>
      <c r="F56" s="160"/>
      <c r="G56" s="161"/>
      <c r="H56" s="162"/>
      <c r="I56" s="280"/>
      <c r="J56" s="311"/>
      <c r="K56" s="158" t="str">
        <f>세출!D113</f>
        <v>지역네트워크지원비</v>
      </c>
      <c r="L56" s="141">
        <f>세출!E113</f>
        <v>250000</v>
      </c>
      <c r="M56" s="141">
        <f>세출!F113</f>
        <v>200000</v>
      </c>
      <c r="N56" s="141">
        <f>M56-L56</f>
        <v>-50000</v>
      </c>
      <c r="O56" s="155">
        <f t="shared" si="3"/>
        <v>-20</v>
      </c>
      <c r="P56" s="5"/>
      <c r="Q56" s="18"/>
      <c r="R56" s="18"/>
      <c r="S56" s="18"/>
      <c r="T56" s="31"/>
      <c r="U56" s="31"/>
      <c r="V56" s="31"/>
      <c r="W56" s="6"/>
      <c r="X56" s="5"/>
      <c r="Z56" s="27"/>
    </row>
    <row r="57" spans="2:26" ht="16.5" customHeight="1">
      <c r="B57" s="157"/>
      <c r="C57" s="158"/>
      <c r="D57" s="158"/>
      <c r="E57" s="159"/>
      <c r="F57" s="160"/>
      <c r="G57" s="161"/>
      <c r="H57" s="162"/>
      <c r="I57" s="283"/>
      <c r="J57" s="312"/>
      <c r="K57" s="158" t="str">
        <f>세출!D116</f>
        <v>조직관리비</v>
      </c>
      <c r="L57" s="151">
        <f>세출!E116</f>
        <v>600000</v>
      </c>
      <c r="M57" s="151">
        <f>세출!F116</f>
        <v>600000</v>
      </c>
      <c r="N57" s="141">
        <f t="shared" ref="N57:N59" si="8">M57-L57</f>
        <v>0</v>
      </c>
      <c r="O57" s="155">
        <f t="shared" si="3"/>
        <v>0</v>
      </c>
      <c r="P57" s="5"/>
      <c r="Q57" s="18"/>
      <c r="R57" s="18"/>
      <c r="S57" s="18"/>
      <c r="T57" s="31"/>
      <c r="U57" s="31"/>
      <c r="V57" s="5"/>
      <c r="W57" s="5"/>
      <c r="X57" s="5"/>
      <c r="Y57" s="9"/>
      <c r="Z57" s="32"/>
    </row>
    <row r="58" spans="2:26" ht="16.5" customHeight="1">
      <c r="B58" s="157"/>
      <c r="C58" s="158"/>
      <c r="D58" s="158"/>
      <c r="E58" s="159"/>
      <c r="F58" s="160"/>
      <c r="G58" s="161"/>
      <c r="H58" s="162"/>
      <c r="I58" s="282" t="s">
        <v>136</v>
      </c>
      <c r="J58" s="305" t="s">
        <v>198</v>
      </c>
      <c r="K58" s="306"/>
      <c r="L58" s="151">
        <f>L59</f>
        <v>489039</v>
      </c>
      <c r="M58" s="151">
        <f>M59</f>
        <v>500000</v>
      </c>
      <c r="N58" s="141">
        <f t="shared" si="8"/>
        <v>10961</v>
      </c>
      <c r="O58" s="155">
        <f t="shared" si="3"/>
        <v>2.241334535691422</v>
      </c>
      <c r="P58" s="5"/>
      <c r="Q58" s="18"/>
      <c r="R58" s="18"/>
      <c r="S58" s="18"/>
      <c r="T58" s="31"/>
      <c r="U58" s="31"/>
      <c r="V58" s="31"/>
      <c r="W58" s="6"/>
      <c r="X58" s="5"/>
      <c r="Y58" s="9"/>
      <c r="Z58" s="32"/>
    </row>
    <row r="59" spans="2:26" ht="16.5" customHeight="1">
      <c r="B59" s="157"/>
      <c r="C59" s="158"/>
      <c r="D59" s="158"/>
      <c r="E59" s="159"/>
      <c r="F59" s="160"/>
      <c r="G59" s="161"/>
      <c r="H59" s="162"/>
      <c r="I59" s="280"/>
      <c r="J59" s="313" t="str">
        <f>세출!C119</f>
        <v>잡지출</v>
      </c>
      <c r="K59" s="158" t="s">
        <v>199</v>
      </c>
      <c r="L59" s="151">
        <f>L60</f>
        <v>489039</v>
      </c>
      <c r="M59" s="151">
        <f>M60</f>
        <v>500000</v>
      </c>
      <c r="N59" s="141">
        <f t="shared" si="8"/>
        <v>10961</v>
      </c>
      <c r="O59" s="150">
        <f t="shared" ref="O59" si="9">M59/L59*100-100</f>
        <v>2.241334535691422</v>
      </c>
      <c r="P59" s="5"/>
      <c r="Q59" s="18"/>
      <c r="R59" s="18"/>
      <c r="S59" s="18"/>
      <c r="T59" s="31"/>
      <c r="U59" s="31"/>
      <c r="V59" s="5"/>
      <c r="W59" s="5"/>
      <c r="X59" s="5"/>
      <c r="Y59" s="9"/>
      <c r="Z59" s="32"/>
    </row>
    <row r="60" spans="2:26" ht="16.5" customHeight="1">
      <c r="B60" s="157"/>
      <c r="C60" s="158"/>
      <c r="D60" s="158"/>
      <c r="E60" s="159"/>
      <c r="F60" s="160"/>
      <c r="G60" s="161"/>
      <c r="H60" s="162"/>
      <c r="I60" s="283"/>
      <c r="J60" s="309"/>
      <c r="K60" s="158" t="str">
        <f>세출!D120</f>
        <v>잡지출</v>
      </c>
      <c r="L60" s="151">
        <f>세출!E120</f>
        <v>489039</v>
      </c>
      <c r="M60" s="151">
        <f>세출!F120</f>
        <v>500000</v>
      </c>
      <c r="N60" s="141">
        <f t="shared" ref="N60:N65" si="10">M60-L60</f>
        <v>10961</v>
      </c>
      <c r="O60" s="150">
        <f t="shared" ref="O60:O65" si="11">M60/L60*100-100</f>
        <v>2.241334535691422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ht="16.5" customHeight="1">
      <c r="B61" s="157"/>
      <c r="C61" s="158"/>
      <c r="D61" s="158"/>
      <c r="E61" s="159"/>
      <c r="F61" s="160"/>
      <c r="G61" s="161"/>
      <c r="H61" s="162"/>
      <c r="I61" s="279" t="s">
        <v>200</v>
      </c>
      <c r="J61" s="305" t="s">
        <v>198</v>
      </c>
      <c r="K61" s="306"/>
      <c r="L61" s="151">
        <f>L62</f>
        <v>324711</v>
      </c>
      <c r="M61" s="151">
        <f>M62</f>
        <v>347440</v>
      </c>
      <c r="N61" s="141">
        <f t="shared" si="10"/>
        <v>22729</v>
      </c>
      <c r="O61" s="150">
        <f t="shared" si="11"/>
        <v>6.9997628660562867</v>
      </c>
      <c r="P61" s="278"/>
    </row>
    <row r="62" spans="2:26" ht="16.5" customHeight="1">
      <c r="B62" s="157"/>
      <c r="C62" s="158"/>
      <c r="D62" s="158"/>
      <c r="E62" s="159"/>
      <c r="F62" s="160"/>
      <c r="G62" s="161"/>
      <c r="H62" s="162"/>
      <c r="I62" s="280"/>
      <c r="J62" s="307" t="s">
        <v>200</v>
      </c>
      <c r="K62" s="158" t="s">
        <v>199</v>
      </c>
      <c r="L62" s="151">
        <f>SUM(L63:L65)</f>
        <v>324711</v>
      </c>
      <c r="M62" s="151">
        <f>SUM(M63:M65)</f>
        <v>347440</v>
      </c>
      <c r="N62" s="141">
        <f t="shared" si="10"/>
        <v>22729</v>
      </c>
      <c r="O62" s="150">
        <f t="shared" si="11"/>
        <v>6.9997628660562867</v>
      </c>
      <c r="P62" s="277"/>
    </row>
    <row r="63" spans="2:26" ht="16.5" customHeight="1">
      <c r="B63" s="157"/>
      <c r="C63" s="158"/>
      <c r="D63" s="158"/>
      <c r="E63" s="159"/>
      <c r="F63" s="160"/>
      <c r="G63" s="161"/>
      <c r="H63" s="162"/>
      <c r="I63" s="280"/>
      <c r="J63" s="308"/>
      <c r="K63" s="158" t="str">
        <f>세출!D123</f>
        <v>예비비</v>
      </c>
      <c r="L63" s="151">
        <f>세출!E123</f>
        <v>291180</v>
      </c>
      <c r="M63" s="151">
        <f>세출!F123</f>
        <v>307440</v>
      </c>
      <c r="N63" s="141">
        <f t="shared" si="10"/>
        <v>16260</v>
      </c>
      <c r="O63" s="150">
        <f t="shared" si="11"/>
        <v>5.5841747372759016</v>
      </c>
      <c r="P63" s="277"/>
    </row>
    <row r="64" spans="2:26" ht="16.5" customHeight="1">
      <c r="B64" s="157"/>
      <c r="C64" s="158"/>
      <c r="D64" s="158"/>
      <c r="E64" s="159"/>
      <c r="F64" s="160"/>
      <c r="G64" s="161"/>
      <c r="H64" s="162"/>
      <c r="I64" s="280"/>
      <c r="J64" s="308"/>
      <c r="K64" s="158" t="str">
        <f>세출!D124</f>
        <v>반환금</v>
      </c>
      <c r="L64" s="151">
        <f>세출!E124</f>
        <v>17531</v>
      </c>
      <c r="M64" s="151">
        <f>세출!F124</f>
        <v>20000</v>
      </c>
      <c r="N64" s="141">
        <f t="shared" si="10"/>
        <v>2469</v>
      </c>
      <c r="O64" s="150">
        <f t="shared" si="11"/>
        <v>14.083623295875867</v>
      </c>
      <c r="P64" s="277"/>
    </row>
    <row r="65" spans="2:16" ht="16.5" customHeight="1" thickBot="1">
      <c r="B65" s="169"/>
      <c r="C65" s="170"/>
      <c r="D65" s="170"/>
      <c r="E65" s="171"/>
      <c r="F65" s="172"/>
      <c r="G65" s="173"/>
      <c r="H65" s="174"/>
      <c r="I65" s="281"/>
      <c r="J65" s="314"/>
      <c r="K65" s="170" t="str">
        <f>세출!D125</f>
        <v>차기반환금(예금이자)</v>
      </c>
      <c r="L65" s="175">
        <f>세출!E125</f>
        <v>16000</v>
      </c>
      <c r="M65" s="175">
        <f>세출!F125</f>
        <v>20000</v>
      </c>
      <c r="N65" s="156">
        <f t="shared" si="10"/>
        <v>4000</v>
      </c>
      <c r="O65" s="203">
        <f t="shared" si="11"/>
        <v>25</v>
      </c>
      <c r="P65" s="277"/>
    </row>
    <row r="66" spans="2:16" ht="20.100000000000001" customHeight="1">
      <c r="P66" s="277"/>
    </row>
    <row r="67" spans="2:16" ht="20.100000000000001" customHeight="1">
      <c r="P67" s="277"/>
    </row>
    <row r="68" spans="2:16" ht="20.100000000000001" customHeight="1">
      <c r="P68" s="277"/>
    </row>
    <row r="69" spans="2:16" ht="20.100000000000001" customHeight="1">
      <c r="P69" s="277"/>
    </row>
    <row r="70" spans="2:16" ht="20.100000000000001" customHeight="1">
      <c r="P70" s="277"/>
    </row>
    <row r="71" spans="2:16" ht="20.100000000000001" customHeight="1">
      <c r="P71" s="277"/>
    </row>
    <row r="72" spans="2:16" ht="20.100000000000001" customHeight="1">
      <c r="P72" s="277"/>
    </row>
    <row r="73" spans="2:16" ht="20.100000000000001" customHeight="1">
      <c r="P73" s="277"/>
    </row>
    <row r="74" spans="2:16" ht="20.100000000000001" customHeight="1">
      <c r="F74" s="4"/>
      <c r="G74" s="11"/>
      <c r="P74" s="277"/>
    </row>
    <row r="75" spans="2:16" ht="20.100000000000001" customHeight="1">
      <c r="F75" s="4"/>
      <c r="G75" s="11"/>
      <c r="P75" s="277"/>
    </row>
    <row r="76" spans="2:16" ht="20.100000000000001" customHeight="1">
      <c r="F76" s="4"/>
      <c r="G76" s="11"/>
      <c r="P76" s="277"/>
    </row>
    <row r="77" spans="2:16" ht="20.100000000000001" customHeight="1">
      <c r="F77" s="4"/>
      <c r="G77" s="11"/>
      <c r="P77" s="277"/>
    </row>
    <row r="78" spans="2:16" ht="20.100000000000001" customHeight="1">
      <c r="F78" s="4"/>
      <c r="G78" s="11"/>
      <c r="P78" s="277"/>
    </row>
    <row r="79" spans="2:16" ht="20.100000000000001" customHeight="1">
      <c r="F79" s="4"/>
      <c r="G79" s="11"/>
      <c r="P79" s="277"/>
    </row>
    <row r="80" spans="2:16" ht="20.100000000000001" customHeight="1">
      <c r="F80" s="4"/>
      <c r="G80" s="11"/>
      <c r="P80" s="277"/>
    </row>
    <row r="81" spans="6:26" ht="20.100000000000001" customHeight="1">
      <c r="F81" s="4"/>
      <c r="G81" s="11"/>
      <c r="P81" s="277"/>
    </row>
    <row r="82" spans="6:26" ht="20.100000000000001" customHeight="1">
      <c r="F82" s="4"/>
      <c r="G82" s="11"/>
      <c r="P82" s="277"/>
    </row>
    <row r="83" spans="6:26">
      <c r="F83" s="4"/>
      <c r="G83" s="11"/>
      <c r="P83" s="277"/>
      <c r="Q83" s="18"/>
      <c r="R83" s="18"/>
      <c r="S83" s="18"/>
      <c r="T83" s="31"/>
      <c r="U83" s="31"/>
      <c r="V83" s="31"/>
      <c r="W83" s="6"/>
      <c r="X83" s="5"/>
      <c r="Y83" s="9"/>
      <c r="Z83" s="32"/>
    </row>
    <row r="84" spans="6:26">
      <c r="F84" s="4"/>
      <c r="G84" s="11"/>
      <c r="P84" s="277"/>
      <c r="Q84" s="302"/>
      <c r="R84" s="277"/>
      <c r="S84" s="277"/>
      <c r="T84" s="277"/>
      <c r="U84" s="277"/>
      <c r="V84" s="277"/>
      <c r="W84" s="277"/>
      <c r="X84" s="277"/>
      <c r="Y84" s="277"/>
      <c r="Z84" s="277"/>
    </row>
    <row r="85" spans="6:26">
      <c r="F85" s="4"/>
      <c r="G85" s="11"/>
      <c r="P85" s="277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6:26" ht="17.100000000000001" customHeight="1">
      <c r="F86" s="4"/>
      <c r="G86" s="11"/>
      <c r="P86" s="277"/>
    </row>
    <row r="87" spans="6:26" ht="17.100000000000001" customHeight="1">
      <c r="F87" s="4"/>
      <c r="G87" s="11"/>
      <c r="P87" s="277"/>
    </row>
    <row r="88" spans="6:26" ht="17.100000000000001" customHeight="1">
      <c r="F88" s="4"/>
      <c r="G88" s="11"/>
      <c r="P88" s="277"/>
    </row>
    <row r="89" spans="6:26" ht="17.100000000000001" customHeight="1">
      <c r="F89" s="4"/>
      <c r="G89" s="11"/>
      <c r="P89" s="277"/>
    </row>
    <row r="90" spans="6:26" ht="17.100000000000001" customHeight="1">
      <c r="F90" s="4"/>
      <c r="G90" s="11"/>
      <c r="P90" s="277"/>
      <c r="Y90" s="4"/>
      <c r="Z90" s="4"/>
    </row>
    <row r="91" spans="6:26" ht="17.100000000000001" customHeight="1">
      <c r="F91" s="4"/>
      <c r="G91" s="11"/>
      <c r="P91" s="277"/>
      <c r="Y91" s="4"/>
      <c r="Z91" s="4"/>
    </row>
    <row r="92" spans="6:26" ht="17.100000000000001" customHeight="1">
      <c r="F92" s="4"/>
      <c r="G92" s="11"/>
      <c r="P92" s="277"/>
      <c r="Y92" s="4"/>
      <c r="Z92" s="4"/>
    </row>
    <row r="93" spans="6:26" ht="17.100000000000001" customHeight="1">
      <c r="F93" s="4"/>
      <c r="G93" s="11"/>
      <c r="P93" s="277"/>
      <c r="Y93" s="4"/>
      <c r="Z93" s="4"/>
    </row>
    <row r="94" spans="6:26" ht="17.100000000000001" customHeight="1">
      <c r="F94" s="4"/>
      <c r="G94" s="11"/>
      <c r="P94" s="277"/>
      <c r="Y94" s="4"/>
      <c r="Z94" s="4"/>
    </row>
    <row r="95" spans="6:26" ht="17.100000000000001" customHeight="1">
      <c r="F95" s="4"/>
      <c r="G95" s="11"/>
      <c r="P95" s="277"/>
      <c r="Y95" s="4"/>
      <c r="Z95" s="4"/>
    </row>
    <row r="96" spans="6:26" ht="17.100000000000001" customHeight="1">
      <c r="F96" s="4"/>
      <c r="G96" s="11"/>
      <c r="P96" s="277"/>
      <c r="Y96" s="4"/>
      <c r="Z96" s="4"/>
    </row>
    <row r="97" spans="6:26" ht="17.100000000000001" customHeight="1">
      <c r="F97" s="4"/>
      <c r="G97" s="11"/>
      <c r="P97" s="277"/>
      <c r="Y97" s="4"/>
      <c r="Z97" s="4"/>
    </row>
    <row r="98" spans="6:26" ht="17.100000000000001" customHeight="1">
      <c r="F98" s="4"/>
      <c r="G98" s="11"/>
      <c r="P98" s="277"/>
      <c r="Y98" s="4"/>
      <c r="Z98" s="4"/>
    </row>
    <row r="99" spans="6:26" ht="17.100000000000001" customHeight="1">
      <c r="F99" s="4"/>
      <c r="G99" s="11"/>
      <c r="P99" s="277"/>
      <c r="Y99" s="4"/>
      <c r="Z99" s="4"/>
    </row>
    <row r="100" spans="6:26" ht="17.100000000000001" customHeight="1">
      <c r="F100" s="4"/>
      <c r="G100" s="11"/>
      <c r="P100" s="277"/>
      <c r="Y100" s="4"/>
      <c r="Z100" s="4"/>
    </row>
    <row r="101" spans="6:26" ht="17.100000000000001" customHeight="1">
      <c r="F101" s="4"/>
      <c r="G101" s="11"/>
      <c r="P101" s="277"/>
      <c r="Y101" s="4"/>
      <c r="Z101" s="4"/>
    </row>
    <row r="102" spans="6:26" ht="17.100000000000001" customHeight="1">
      <c r="F102" s="4"/>
      <c r="G102" s="11"/>
      <c r="P102" s="277"/>
      <c r="Y102" s="4"/>
      <c r="Z102" s="4"/>
    </row>
    <row r="103" spans="6:26" ht="17.100000000000001" customHeight="1">
      <c r="F103" s="4"/>
      <c r="G103" s="11"/>
      <c r="P103" s="277"/>
      <c r="Y103" s="4"/>
      <c r="Z103" s="4"/>
    </row>
    <row r="104" spans="6:26" ht="17.100000000000001" customHeight="1">
      <c r="F104" s="4"/>
      <c r="G104" s="11"/>
      <c r="P104" s="277"/>
      <c r="Y104" s="4"/>
      <c r="Z104" s="4"/>
    </row>
    <row r="105" spans="6:26" ht="17.100000000000001" customHeight="1">
      <c r="F105" s="4"/>
      <c r="G105" s="11"/>
      <c r="P105" s="277"/>
      <c r="Y105" s="4"/>
      <c r="Z105" s="4"/>
    </row>
    <row r="106" spans="6:26" ht="17.100000000000001" customHeight="1">
      <c r="F106" s="4"/>
      <c r="G106" s="11"/>
      <c r="P106" s="277"/>
      <c r="Y106" s="4"/>
      <c r="Z106" s="4"/>
    </row>
    <row r="107" spans="6:26" ht="17.100000000000001" customHeight="1">
      <c r="F107" s="4"/>
      <c r="G107" s="11"/>
      <c r="P107" s="277"/>
      <c r="Y107" s="4"/>
      <c r="Z107" s="4"/>
    </row>
    <row r="108" spans="6:26" ht="17.100000000000001" customHeight="1">
      <c r="F108" s="4"/>
      <c r="G108" s="11"/>
      <c r="P108" s="277"/>
      <c r="Y108" s="4"/>
      <c r="Z108" s="4"/>
    </row>
    <row r="109" spans="6:26" ht="17.100000000000001" customHeight="1">
      <c r="F109" s="4"/>
      <c r="G109" s="11"/>
      <c r="P109" s="277"/>
      <c r="Y109" s="4"/>
      <c r="Z109" s="4"/>
    </row>
    <row r="110" spans="6:26" ht="17.100000000000001" customHeight="1">
      <c r="F110" s="4"/>
      <c r="G110" s="11"/>
      <c r="P110" s="277"/>
      <c r="Y110" s="4"/>
      <c r="Z110" s="4"/>
    </row>
    <row r="111" spans="6:26" ht="17.100000000000001" customHeight="1">
      <c r="F111" s="4"/>
      <c r="G111" s="11"/>
      <c r="P111" s="277"/>
      <c r="Y111" s="4"/>
      <c r="Z111" s="4"/>
    </row>
    <row r="112" spans="6:26" ht="17.100000000000001" customHeight="1">
      <c r="F112" s="4"/>
      <c r="G112" s="11"/>
      <c r="P112" s="277"/>
      <c r="Y112" s="4"/>
      <c r="Z112" s="4"/>
    </row>
    <row r="113" spans="6:26" ht="17.100000000000001" customHeight="1">
      <c r="F113" s="4"/>
      <c r="G113" s="11"/>
      <c r="P113" s="277"/>
      <c r="Y113" s="4"/>
      <c r="Z113" s="4"/>
    </row>
    <row r="114" spans="6:26" ht="17.100000000000001" customHeight="1">
      <c r="F114" s="4"/>
      <c r="G114" s="11"/>
      <c r="P114" s="277"/>
      <c r="Y114" s="4"/>
      <c r="Z114" s="4"/>
    </row>
    <row r="115" spans="6:26" ht="17.100000000000001" customHeight="1">
      <c r="F115" s="4"/>
      <c r="G115" s="11"/>
      <c r="P115" s="277"/>
      <c r="Y115" s="4"/>
      <c r="Z115" s="4"/>
    </row>
    <row r="116" spans="6:26" ht="17.100000000000001" customHeight="1">
      <c r="F116" s="4"/>
      <c r="G116" s="11"/>
      <c r="P116" s="277"/>
      <c r="Y116" s="4"/>
      <c r="Z116" s="4"/>
    </row>
    <row r="117" spans="6:26" ht="17.100000000000001" customHeight="1">
      <c r="F117" s="4"/>
      <c r="G117" s="11"/>
      <c r="P117" s="277"/>
      <c r="Y117" s="4"/>
      <c r="Z117" s="4"/>
    </row>
    <row r="118" spans="6:26" ht="17.100000000000001" customHeight="1">
      <c r="F118" s="4"/>
      <c r="G118" s="11"/>
      <c r="P118" s="277"/>
      <c r="Y118" s="4"/>
      <c r="Z118" s="4"/>
    </row>
    <row r="119" spans="6:26" ht="17.100000000000001" customHeight="1">
      <c r="F119" s="4"/>
      <c r="G119" s="11"/>
      <c r="P119" s="277"/>
      <c r="Y119" s="4"/>
      <c r="Z119" s="4"/>
    </row>
    <row r="120" spans="6:26" ht="17.100000000000001" customHeight="1">
      <c r="F120" s="4"/>
      <c r="G120" s="11"/>
      <c r="P120" s="277"/>
      <c r="Y120" s="4"/>
      <c r="Z120" s="4"/>
    </row>
    <row r="121" spans="6:26" ht="17.100000000000001" customHeight="1">
      <c r="F121" s="4"/>
      <c r="G121" s="11"/>
      <c r="P121" s="277"/>
      <c r="Y121" s="4"/>
      <c r="Z121" s="4"/>
    </row>
    <row r="122" spans="6:26" ht="17.100000000000001" customHeight="1">
      <c r="F122" s="4"/>
      <c r="G122" s="11"/>
      <c r="P122" s="277"/>
      <c r="Y122" s="4"/>
      <c r="Z122" s="4"/>
    </row>
    <row r="123" spans="6:26">
      <c r="F123" s="4"/>
      <c r="G123" s="11"/>
      <c r="P123" s="277"/>
      <c r="Y123" s="4"/>
      <c r="Z123" s="4"/>
    </row>
    <row r="124" spans="6:26">
      <c r="F124" s="4"/>
      <c r="G124" s="11"/>
      <c r="P124" s="277"/>
      <c r="Y124" s="4"/>
      <c r="Z124" s="4"/>
    </row>
    <row r="125" spans="6:26" ht="17.100000000000001" customHeight="1">
      <c r="F125" s="4"/>
      <c r="G125" s="11"/>
      <c r="P125" s="277"/>
      <c r="Y125" s="4"/>
      <c r="Z125" s="4"/>
    </row>
    <row r="126" spans="6:26" ht="17.100000000000001" customHeight="1">
      <c r="F126" s="4"/>
      <c r="G126" s="11"/>
      <c r="P126" s="277"/>
      <c r="Y126" s="4"/>
      <c r="Z126" s="4"/>
    </row>
    <row r="127" spans="6:26" ht="17.100000000000001" customHeight="1">
      <c r="F127" s="4"/>
      <c r="G127" s="11"/>
      <c r="P127" s="277"/>
      <c r="Y127" s="4"/>
      <c r="Z127" s="4"/>
    </row>
    <row r="128" spans="6:26" ht="17.100000000000001" customHeight="1">
      <c r="F128" s="4"/>
      <c r="G128" s="11"/>
      <c r="P128" s="277"/>
      <c r="Y128" s="4"/>
      <c r="Z128" s="4"/>
    </row>
    <row r="129" spans="6:26" ht="17.100000000000001" customHeight="1">
      <c r="F129" s="4"/>
      <c r="G129" s="11"/>
      <c r="P129" s="277"/>
      <c r="Y129" s="4"/>
      <c r="Z129" s="4"/>
    </row>
    <row r="130" spans="6:26" ht="17.100000000000001" customHeight="1">
      <c r="F130" s="4"/>
      <c r="G130" s="11"/>
      <c r="P130" s="277"/>
      <c r="Y130" s="4"/>
      <c r="Z130" s="4"/>
    </row>
    <row r="131" spans="6:26" ht="17.100000000000001" customHeight="1">
      <c r="F131" s="4"/>
      <c r="G131" s="11"/>
      <c r="P131" s="277"/>
      <c r="Y131" s="4"/>
      <c r="Z131" s="4"/>
    </row>
    <row r="132" spans="6:26" ht="17.100000000000001" customHeight="1">
      <c r="F132" s="4"/>
      <c r="G132" s="11"/>
      <c r="P132" s="277"/>
      <c r="Y132" s="4"/>
      <c r="Z132" s="4"/>
    </row>
    <row r="133" spans="6:26" ht="17.100000000000001" customHeight="1">
      <c r="F133" s="4"/>
      <c r="G133" s="11"/>
      <c r="P133" s="277"/>
      <c r="Y133" s="4"/>
      <c r="Z133" s="4"/>
    </row>
    <row r="134" spans="6:26" ht="17.100000000000001" customHeight="1">
      <c r="F134" s="4"/>
      <c r="G134" s="11"/>
      <c r="P134" s="277"/>
      <c r="Y134" s="4"/>
      <c r="Z134" s="4"/>
    </row>
    <row r="135" spans="6:26" ht="17.100000000000001" customHeight="1">
      <c r="F135" s="4"/>
      <c r="G135" s="11"/>
      <c r="P135" s="277"/>
      <c r="Y135" s="4"/>
      <c r="Z135" s="4"/>
    </row>
    <row r="136" spans="6:26" ht="17.100000000000001" customHeight="1">
      <c r="F136" s="4"/>
      <c r="G136" s="11"/>
      <c r="P136" s="277"/>
      <c r="Y136" s="4"/>
      <c r="Z136" s="4"/>
    </row>
    <row r="137" spans="6:26" ht="17.100000000000001" customHeight="1">
      <c r="F137" s="4"/>
      <c r="G137" s="11"/>
      <c r="P137" s="277"/>
      <c r="Y137" s="4"/>
      <c r="Z137" s="4"/>
    </row>
    <row r="138" spans="6:26" ht="17.100000000000001" customHeight="1">
      <c r="F138" s="4"/>
      <c r="G138" s="11"/>
      <c r="P138" s="277"/>
      <c r="Y138" s="4"/>
      <c r="Z138" s="4"/>
    </row>
    <row r="139" spans="6:26" ht="17.100000000000001" customHeight="1">
      <c r="F139" s="4"/>
      <c r="G139" s="11"/>
      <c r="P139" s="277"/>
      <c r="Y139" s="4"/>
      <c r="Z139" s="4"/>
    </row>
    <row r="140" spans="6:26" ht="17.100000000000001" customHeight="1">
      <c r="F140" s="4"/>
      <c r="G140" s="11"/>
      <c r="P140" s="277"/>
      <c r="Y140" s="4"/>
      <c r="Z140" s="4"/>
    </row>
    <row r="141" spans="6:26" ht="17.100000000000001" customHeight="1">
      <c r="F141" s="4"/>
      <c r="G141" s="11"/>
      <c r="P141" s="277"/>
      <c r="Y141" s="4"/>
      <c r="Z141" s="4"/>
    </row>
    <row r="142" spans="6:26" ht="17.100000000000001" customHeight="1">
      <c r="F142" s="4"/>
      <c r="G142" s="11"/>
      <c r="P142" s="277"/>
      <c r="Y142" s="4"/>
      <c r="Z142" s="4"/>
    </row>
    <row r="143" spans="6:26" ht="17.100000000000001" customHeight="1">
      <c r="F143" s="4"/>
      <c r="G143" s="11"/>
      <c r="P143" s="277"/>
      <c r="Y143" s="4"/>
      <c r="Z143" s="4"/>
    </row>
    <row r="144" spans="6:26" ht="17.100000000000001" customHeight="1">
      <c r="F144" s="4"/>
      <c r="G144" s="11"/>
      <c r="P144" s="277"/>
      <c r="Y144" s="4"/>
      <c r="Z144" s="4"/>
    </row>
    <row r="145" spans="6:26" ht="17.100000000000001" customHeight="1">
      <c r="F145" s="4"/>
      <c r="G145" s="11"/>
      <c r="P145" s="277"/>
      <c r="Y145" s="4"/>
      <c r="Z145" s="4"/>
    </row>
    <row r="146" spans="6:26" ht="17.100000000000001" customHeight="1">
      <c r="F146" s="4"/>
      <c r="G146" s="11"/>
      <c r="P146" s="277"/>
      <c r="Y146" s="4"/>
      <c r="Z146" s="4"/>
    </row>
    <row r="147" spans="6:26" ht="17.100000000000001" customHeight="1">
      <c r="F147" s="4"/>
      <c r="G147" s="11"/>
      <c r="P147" s="277"/>
      <c r="Y147" s="4"/>
      <c r="Z147" s="4"/>
    </row>
    <row r="148" spans="6:26" ht="17.100000000000001" customHeight="1">
      <c r="F148" s="4"/>
      <c r="G148" s="11"/>
      <c r="P148" s="277"/>
      <c r="Y148" s="4"/>
      <c r="Z148" s="4"/>
    </row>
    <row r="149" spans="6:26" ht="17.100000000000001" customHeight="1">
      <c r="F149" s="4"/>
      <c r="G149" s="11"/>
      <c r="P149" s="277"/>
      <c r="Y149" s="4"/>
      <c r="Z149" s="4"/>
    </row>
    <row r="150" spans="6:26" ht="17.100000000000001" customHeight="1">
      <c r="F150" s="4"/>
      <c r="G150" s="11"/>
      <c r="P150" s="277"/>
      <c r="Y150" s="4"/>
      <c r="Z150" s="4"/>
    </row>
    <row r="151" spans="6:26" ht="17.100000000000001" customHeight="1">
      <c r="F151" s="4"/>
      <c r="G151" s="11"/>
      <c r="P151" s="277"/>
      <c r="Y151" s="4"/>
      <c r="Z151" s="4"/>
    </row>
    <row r="152" spans="6:26" ht="17.100000000000001" customHeight="1">
      <c r="F152" s="4"/>
      <c r="G152" s="11"/>
      <c r="P152" s="277"/>
      <c r="Y152" s="4"/>
      <c r="Z152" s="4"/>
    </row>
    <row r="153" spans="6:26" ht="17.100000000000001" customHeight="1">
      <c r="F153" s="4"/>
      <c r="G153" s="11"/>
      <c r="P153" s="277"/>
      <c r="Y153" s="4"/>
      <c r="Z153" s="4"/>
    </row>
    <row r="154" spans="6:26" ht="17.100000000000001" customHeight="1">
      <c r="F154" s="4"/>
      <c r="G154" s="11"/>
      <c r="P154" s="277"/>
      <c r="Y154" s="4"/>
      <c r="Z154" s="4"/>
    </row>
    <row r="155" spans="6:26" ht="17.100000000000001" customHeight="1">
      <c r="F155" s="4"/>
      <c r="G155" s="11"/>
      <c r="P155" s="277"/>
      <c r="Y155" s="4"/>
      <c r="Z155" s="4"/>
    </row>
    <row r="156" spans="6:26" ht="17.100000000000001" customHeight="1">
      <c r="F156" s="4"/>
      <c r="G156" s="11"/>
      <c r="P156" s="277"/>
      <c r="Y156" s="4"/>
      <c r="Z156" s="4"/>
    </row>
    <row r="157" spans="6:26" ht="17.100000000000001" customHeight="1">
      <c r="F157" s="4"/>
      <c r="G157" s="11"/>
      <c r="P157" s="277"/>
      <c r="Y157" s="4"/>
      <c r="Z157" s="4"/>
    </row>
    <row r="158" spans="6:26" ht="17.100000000000001" customHeight="1">
      <c r="F158" s="4"/>
      <c r="G158" s="11"/>
      <c r="P158" s="277"/>
      <c r="Y158" s="4"/>
      <c r="Z158" s="4"/>
    </row>
    <row r="159" spans="6:26" ht="17.100000000000001" customHeight="1">
      <c r="F159" s="4"/>
      <c r="G159" s="11"/>
      <c r="P159" s="277"/>
      <c r="Y159" s="4"/>
      <c r="Z159" s="4"/>
    </row>
    <row r="160" spans="6:26" ht="17.100000000000001" customHeight="1">
      <c r="F160" s="4"/>
      <c r="G160" s="11"/>
      <c r="P160" s="277"/>
      <c r="Y160" s="4"/>
      <c r="Z160" s="4"/>
    </row>
    <row r="161" spans="6:26">
      <c r="F161" s="4"/>
      <c r="G161" s="11"/>
      <c r="P161" s="277"/>
      <c r="Y161" s="4"/>
      <c r="Z161" s="4"/>
    </row>
    <row r="162" spans="6:26">
      <c r="F162" s="4"/>
      <c r="G162" s="11"/>
      <c r="P162" s="277"/>
      <c r="Y162" s="4"/>
      <c r="Z162" s="4"/>
    </row>
    <row r="163" spans="6:26">
      <c r="F163" s="4"/>
      <c r="G163" s="11"/>
      <c r="P163" s="277"/>
      <c r="Y163" s="4"/>
      <c r="Z163" s="4"/>
    </row>
    <row r="164" spans="6:26">
      <c r="F164" s="4"/>
      <c r="G164" s="11"/>
      <c r="P164" s="277"/>
      <c r="Y164" s="4"/>
      <c r="Z164" s="4"/>
    </row>
    <row r="165" spans="6:26">
      <c r="F165" s="4"/>
      <c r="G165" s="11"/>
      <c r="P165" s="277"/>
      <c r="Y165" s="4"/>
      <c r="Z165" s="4"/>
    </row>
    <row r="166" spans="6:26">
      <c r="F166" s="4"/>
      <c r="G166" s="11"/>
      <c r="P166" s="277"/>
      <c r="Y166" s="4"/>
      <c r="Z166" s="4"/>
    </row>
    <row r="167" spans="6:26">
      <c r="F167" s="4"/>
      <c r="G167" s="11"/>
      <c r="P167" s="277"/>
      <c r="Y167" s="4"/>
      <c r="Z167" s="4"/>
    </row>
    <row r="168" spans="6:26" ht="17.100000000000001" customHeight="1">
      <c r="F168" s="4"/>
      <c r="G168" s="11"/>
      <c r="P168" s="277"/>
      <c r="Y168" s="4"/>
      <c r="Z168" s="4"/>
    </row>
    <row r="169" spans="6:26" ht="17.100000000000001" customHeight="1">
      <c r="F169" s="4"/>
      <c r="G169" s="11"/>
      <c r="P169" s="277"/>
      <c r="Y169" s="4"/>
      <c r="Z169" s="4"/>
    </row>
    <row r="170" spans="6:26" ht="17.100000000000001" customHeight="1">
      <c r="F170" s="4"/>
      <c r="G170" s="11"/>
      <c r="P170" s="277"/>
      <c r="Y170" s="4"/>
      <c r="Z170" s="4"/>
    </row>
    <row r="171" spans="6:26" ht="17.100000000000001" customHeight="1">
      <c r="F171" s="4"/>
      <c r="G171" s="11"/>
      <c r="P171" s="277"/>
      <c r="Y171" s="4"/>
      <c r="Z171" s="4"/>
    </row>
    <row r="172" spans="6:26" ht="17.100000000000001" customHeight="1">
      <c r="F172" s="4"/>
      <c r="G172" s="11"/>
      <c r="P172" s="277"/>
      <c r="Y172" s="4"/>
      <c r="Z172" s="4"/>
    </row>
    <row r="173" spans="6:26" ht="17.100000000000001" customHeight="1">
      <c r="F173" s="4"/>
      <c r="G173" s="11"/>
      <c r="P173" s="277"/>
      <c r="Y173" s="4"/>
      <c r="Z173" s="4"/>
    </row>
    <row r="174" spans="6:26" ht="17.100000000000001" customHeight="1">
      <c r="F174" s="4"/>
      <c r="G174" s="11"/>
      <c r="P174" s="277"/>
      <c r="Y174" s="4"/>
      <c r="Z174" s="4"/>
    </row>
    <row r="175" spans="6:26" ht="17.100000000000001" customHeight="1">
      <c r="F175" s="4"/>
      <c r="G175" s="11"/>
      <c r="P175" s="277"/>
      <c r="Y175" s="4"/>
      <c r="Z175" s="4"/>
    </row>
    <row r="176" spans="6:26" ht="17.100000000000001" customHeight="1">
      <c r="F176" s="4"/>
      <c r="G176" s="11"/>
      <c r="P176" s="277"/>
      <c r="Y176" s="4"/>
      <c r="Z176" s="4"/>
    </row>
    <row r="177" spans="6:26" ht="17.100000000000001" customHeight="1">
      <c r="F177" s="4"/>
      <c r="G177" s="11"/>
      <c r="P177" s="277"/>
      <c r="Y177" s="4"/>
      <c r="Z177" s="4"/>
    </row>
    <row r="178" spans="6:26" ht="17.100000000000001" customHeight="1">
      <c r="F178" s="4"/>
      <c r="G178" s="11"/>
      <c r="P178" s="277"/>
      <c r="Y178" s="4"/>
      <c r="Z178" s="4"/>
    </row>
    <row r="179" spans="6:26" ht="17.100000000000001" customHeight="1">
      <c r="F179" s="4"/>
      <c r="G179" s="11"/>
      <c r="P179" s="277"/>
      <c r="Y179" s="4"/>
      <c r="Z179" s="4"/>
    </row>
    <row r="180" spans="6:26" ht="17.100000000000001" customHeight="1">
      <c r="F180" s="4"/>
      <c r="G180" s="11"/>
      <c r="P180" s="277"/>
      <c r="Y180" s="4"/>
      <c r="Z180" s="4"/>
    </row>
    <row r="181" spans="6:26" ht="17.100000000000001" customHeight="1">
      <c r="F181" s="4"/>
      <c r="G181" s="11"/>
      <c r="P181" s="277"/>
      <c r="Y181" s="4"/>
      <c r="Z181" s="4"/>
    </row>
    <row r="182" spans="6:26" ht="17.100000000000001" customHeight="1">
      <c r="F182" s="4"/>
      <c r="G182" s="11"/>
      <c r="P182" s="277"/>
      <c r="Y182" s="4"/>
      <c r="Z182" s="4"/>
    </row>
    <row r="183" spans="6:26" ht="17.100000000000001" customHeight="1">
      <c r="F183" s="4"/>
      <c r="G183" s="11"/>
      <c r="P183" s="277"/>
      <c r="Y183" s="4"/>
      <c r="Z183" s="4"/>
    </row>
    <row r="184" spans="6:26" ht="17.100000000000001" customHeight="1">
      <c r="F184" s="4"/>
      <c r="G184" s="11"/>
      <c r="P184" s="277"/>
      <c r="Y184" s="4"/>
      <c r="Z184" s="4"/>
    </row>
    <row r="185" spans="6:26" ht="17.100000000000001" customHeight="1">
      <c r="F185" s="4"/>
      <c r="G185" s="11"/>
      <c r="P185" s="277"/>
      <c r="Y185" s="4"/>
      <c r="Z185" s="4"/>
    </row>
    <row r="186" spans="6:26" ht="17.100000000000001" customHeight="1">
      <c r="F186" s="4"/>
      <c r="G186" s="11"/>
      <c r="P186" s="277"/>
      <c r="Y186" s="4"/>
      <c r="Z186" s="4"/>
    </row>
    <row r="187" spans="6:26" ht="17.100000000000001" customHeight="1">
      <c r="F187" s="4"/>
      <c r="G187" s="11"/>
      <c r="P187" s="277"/>
      <c r="Y187" s="4"/>
      <c r="Z187" s="4"/>
    </row>
    <row r="188" spans="6:26" ht="17.100000000000001" customHeight="1">
      <c r="F188" s="4"/>
      <c r="G188" s="11"/>
      <c r="P188" s="277"/>
      <c r="Y188" s="4"/>
      <c r="Z188" s="4"/>
    </row>
    <row r="189" spans="6:26" ht="17.100000000000001" customHeight="1">
      <c r="F189" s="4"/>
      <c r="G189" s="11"/>
      <c r="P189" s="277"/>
      <c r="Y189" s="4"/>
      <c r="Z189" s="4"/>
    </row>
    <row r="190" spans="6:26" ht="17.100000000000001" customHeight="1">
      <c r="F190" s="4"/>
      <c r="G190" s="11"/>
      <c r="P190" s="277"/>
      <c r="Y190" s="4"/>
      <c r="Z190" s="4"/>
    </row>
    <row r="191" spans="6:26" ht="17.100000000000001" customHeight="1">
      <c r="F191" s="4"/>
      <c r="G191" s="11"/>
      <c r="P191" s="277"/>
      <c r="Y191" s="4"/>
      <c r="Z191" s="4"/>
    </row>
    <row r="192" spans="6:26" ht="17.100000000000001" customHeight="1">
      <c r="F192" s="4"/>
      <c r="G192" s="11"/>
      <c r="P192" s="277"/>
      <c r="Y192" s="4"/>
      <c r="Z192" s="4"/>
    </row>
    <row r="193" spans="6:26" ht="17.100000000000001" customHeight="1">
      <c r="F193" s="4"/>
      <c r="G193" s="11"/>
      <c r="P193" s="277"/>
      <c r="Y193" s="4"/>
      <c r="Z193" s="4"/>
    </row>
    <row r="194" spans="6:26" ht="17.100000000000001" customHeight="1">
      <c r="F194" s="4"/>
      <c r="G194" s="11"/>
      <c r="P194" s="277"/>
      <c r="Y194" s="4"/>
      <c r="Z194" s="4"/>
    </row>
    <row r="195" spans="6:26" ht="17.100000000000001" customHeight="1">
      <c r="F195" s="4"/>
      <c r="G195" s="11"/>
      <c r="P195" s="277"/>
      <c r="Y195" s="4"/>
      <c r="Z195" s="4"/>
    </row>
    <row r="196" spans="6:26" ht="17.100000000000001" customHeight="1">
      <c r="F196" s="4"/>
      <c r="G196" s="11"/>
      <c r="P196" s="277"/>
      <c r="Y196" s="4"/>
      <c r="Z196" s="4"/>
    </row>
    <row r="197" spans="6:26" ht="17.100000000000001" customHeight="1">
      <c r="F197" s="4"/>
      <c r="G197" s="11"/>
      <c r="P197" s="277"/>
      <c r="Y197" s="4"/>
      <c r="Z197" s="4"/>
    </row>
    <row r="198" spans="6:26" ht="17.100000000000001" customHeight="1">
      <c r="F198" s="4"/>
      <c r="G198" s="11"/>
      <c r="P198" s="277"/>
      <c r="Y198" s="4"/>
      <c r="Z198" s="4"/>
    </row>
    <row r="199" spans="6:26" ht="17.100000000000001" customHeight="1">
      <c r="F199" s="4"/>
      <c r="G199" s="11"/>
      <c r="P199" s="277"/>
      <c r="Y199" s="4"/>
      <c r="Z199" s="4"/>
    </row>
    <row r="200" spans="6:26" ht="17.100000000000001" customHeight="1">
      <c r="F200" s="4"/>
      <c r="G200" s="11"/>
      <c r="P200" s="277"/>
      <c r="Y200" s="4"/>
      <c r="Z200" s="4"/>
    </row>
    <row r="201" spans="6:26" ht="17.100000000000001" customHeight="1">
      <c r="F201" s="4"/>
      <c r="G201" s="11"/>
      <c r="P201" s="277"/>
      <c r="Y201" s="4"/>
      <c r="Z201" s="4"/>
    </row>
    <row r="202" spans="6:26" ht="17.100000000000001" customHeight="1">
      <c r="F202" s="4"/>
      <c r="G202" s="11"/>
      <c r="P202" s="277"/>
      <c r="Y202" s="4"/>
      <c r="Z202" s="4"/>
    </row>
    <row r="203" spans="6:26" ht="17.100000000000001" customHeight="1">
      <c r="F203" s="4"/>
      <c r="G203" s="11"/>
      <c r="P203" s="277"/>
      <c r="Y203" s="4"/>
      <c r="Z203" s="4"/>
    </row>
    <row r="204" spans="6:26" ht="17.100000000000001" customHeight="1">
      <c r="F204" s="4"/>
      <c r="G204" s="11"/>
      <c r="P204" s="277"/>
      <c r="Y204" s="4"/>
      <c r="Z204" s="4"/>
    </row>
    <row r="205" spans="6:26" ht="17.100000000000001" customHeight="1">
      <c r="F205" s="4"/>
      <c r="G205" s="11"/>
      <c r="P205" s="277"/>
      <c r="Y205" s="4"/>
      <c r="Z205" s="4"/>
    </row>
    <row r="206" spans="6:26" ht="17.100000000000001" customHeight="1">
      <c r="F206" s="4"/>
      <c r="G206" s="11"/>
      <c r="P206" s="277"/>
      <c r="Y206" s="4"/>
      <c r="Z206" s="4"/>
    </row>
    <row r="207" spans="6:26" ht="17.100000000000001" customHeight="1">
      <c r="F207" s="4"/>
      <c r="G207" s="11"/>
      <c r="P207" s="277"/>
      <c r="Y207" s="4"/>
      <c r="Z207" s="4"/>
    </row>
    <row r="208" spans="6:26" ht="17.100000000000001" customHeight="1">
      <c r="F208" s="4"/>
      <c r="G208" s="11"/>
      <c r="P208" s="277"/>
      <c r="Y208" s="4"/>
      <c r="Z208" s="4"/>
    </row>
    <row r="209" spans="6:26" ht="17.100000000000001" customHeight="1">
      <c r="F209" s="4"/>
      <c r="G209" s="11"/>
      <c r="P209" s="277"/>
      <c r="Y209" s="4"/>
      <c r="Z209" s="4"/>
    </row>
    <row r="210" spans="6:26" ht="17.100000000000001" customHeight="1">
      <c r="F210" s="4"/>
      <c r="G210" s="11"/>
      <c r="P210" s="34"/>
      <c r="Y210" s="4"/>
      <c r="Z210" s="4"/>
    </row>
    <row r="211" spans="6:26" ht="17.100000000000001" customHeight="1">
      <c r="F211" s="4"/>
      <c r="G211" s="11"/>
      <c r="P211" s="34"/>
      <c r="Y211" s="4"/>
      <c r="Z211" s="4"/>
    </row>
    <row r="212" spans="6:26" ht="17.100000000000001" customHeight="1">
      <c r="F212" s="4"/>
      <c r="G212" s="11"/>
      <c r="P212" s="34"/>
      <c r="Y212" s="4"/>
      <c r="Z212" s="4"/>
    </row>
    <row r="213" spans="6:26" ht="17.100000000000001" customHeight="1">
      <c r="F213" s="4"/>
      <c r="G213" s="11"/>
      <c r="P213" s="34"/>
      <c r="Y213" s="4"/>
      <c r="Z213" s="4"/>
    </row>
    <row r="214" spans="6:26" ht="17.100000000000001" customHeight="1">
      <c r="F214" s="4"/>
      <c r="G214" s="11"/>
      <c r="P214" s="34"/>
      <c r="Y214" s="4"/>
      <c r="Z214" s="4"/>
    </row>
    <row r="215" spans="6:26" ht="17.100000000000001" customHeight="1">
      <c r="F215" s="4"/>
      <c r="G215" s="11"/>
      <c r="P215" s="34"/>
      <c r="Y215" s="4"/>
      <c r="Z215" s="4"/>
    </row>
    <row r="216" spans="6:26" ht="17.100000000000001" customHeight="1">
      <c r="F216" s="4"/>
      <c r="G216" s="11"/>
      <c r="P216" s="34"/>
      <c r="Y216" s="4"/>
      <c r="Z216" s="4"/>
    </row>
    <row r="217" spans="6:26" ht="17.100000000000001" customHeight="1">
      <c r="F217" s="4"/>
      <c r="G217" s="11"/>
      <c r="P217" s="34"/>
      <c r="Y217" s="4"/>
      <c r="Z217" s="4"/>
    </row>
    <row r="218" spans="6:26" ht="17.100000000000001" customHeight="1">
      <c r="F218" s="4"/>
      <c r="G218" s="11"/>
      <c r="P218" s="34"/>
      <c r="Y218" s="4"/>
      <c r="Z218" s="4"/>
    </row>
    <row r="219" spans="6:26" ht="17.100000000000001" customHeight="1">
      <c r="F219" s="4"/>
      <c r="G219" s="11"/>
      <c r="P219" s="34"/>
      <c r="Y219" s="4"/>
      <c r="Z219" s="4"/>
    </row>
    <row r="220" spans="6:26" ht="17.100000000000001" customHeight="1">
      <c r="F220" s="4"/>
      <c r="G220" s="11"/>
      <c r="P220" s="34"/>
      <c r="Y220" s="4"/>
      <c r="Z220" s="4"/>
    </row>
    <row r="221" spans="6:26" ht="17.100000000000001" customHeight="1">
      <c r="F221" s="4"/>
      <c r="G221" s="11"/>
      <c r="P221" s="34"/>
      <c r="Y221" s="4"/>
      <c r="Z221" s="4"/>
    </row>
    <row r="222" spans="6:26" ht="17.100000000000001" customHeight="1">
      <c r="F222" s="4"/>
      <c r="G222" s="11"/>
      <c r="P222" s="34"/>
      <c r="Y222" s="4"/>
      <c r="Z222" s="4"/>
    </row>
    <row r="223" spans="6:26" ht="17.100000000000001" customHeight="1">
      <c r="F223" s="4"/>
      <c r="G223" s="11"/>
      <c r="Y223" s="4"/>
      <c r="Z223" s="4"/>
    </row>
    <row r="224" spans="6:26" ht="17.100000000000001" customHeight="1">
      <c r="F224" s="4"/>
      <c r="G224" s="11"/>
      <c r="Y224" s="4"/>
      <c r="Z224" s="4"/>
    </row>
    <row r="225" spans="6:26" ht="17.100000000000001" customHeight="1">
      <c r="F225" s="4"/>
      <c r="G225" s="11"/>
      <c r="Y225" s="4"/>
      <c r="Z225" s="4"/>
    </row>
    <row r="226" spans="6:26" ht="17.100000000000001" customHeight="1">
      <c r="F226" s="4"/>
      <c r="G226" s="11"/>
      <c r="Y226" s="4"/>
      <c r="Z226" s="4"/>
    </row>
    <row r="227" spans="6:26" ht="17.100000000000001" customHeight="1">
      <c r="F227" s="4"/>
      <c r="G227" s="11"/>
      <c r="Y227" s="4"/>
      <c r="Z227" s="4"/>
    </row>
    <row r="228" spans="6:26" ht="17.100000000000001" customHeight="1">
      <c r="F228" s="4"/>
      <c r="G228" s="11"/>
      <c r="Y228" s="4"/>
      <c r="Z228" s="4"/>
    </row>
    <row r="229" spans="6:26" ht="17.100000000000001" customHeight="1">
      <c r="F229" s="4"/>
      <c r="G229" s="11"/>
      <c r="Y229" s="4"/>
      <c r="Z229" s="4"/>
    </row>
    <row r="230" spans="6:26" ht="17.100000000000001" customHeight="1">
      <c r="F230" s="4"/>
      <c r="G230" s="11"/>
      <c r="Y230" s="4"/>
      <c r="Z230" s="4"/>
    </row>
    <row r="231" spans="6:26" ht="17.100000000000001" customHeight="1">
      <c r="F231" s="4"/>
      <c r="G231" s="11"/>
      <c r="Y231" s="4"/>
      <c r="Z231" s="4"/>
    </row>
  </sheetData>
  <mergeCells count="83">
    <mergeCell ref="B42:B43"/>
    <mergeCell ref="C42:C43"/>
    <mergeCell ref="D42:D43"/>
    <mergeCell ref="E42:E43"/>
    <mergeCell ref="F42:F43"/>
    <mergeCell ref="S41:S42"/>
    <mergeCell ref="T41:T42"/>
    <mergeCell ref="J44:J47"/>
    <mergeCell ref="U41:U42"/>
    <mergeCell ref="V41:W41"/>
    <mergeCell ref="K42:K43"/>
    <mergeCell ref="L42:L43"/>
    <mergeCell ref="M42:M43"/>
    <mergeCell ref="N42:O42"/>
    <mergeCell ref="J42:J43"/>
    <mergeCell ref="I41:O41"/>
    <mergeCell ref="I42:I43"/>
    <mergeCell ref="B1:O1"/>
    <mergeCell ref="N2:O2"/>
    <mergeCell ref="B3:H3"/>
    <mergeCell ref="I3:O3"/>
    <mergeCell ref="C8:C9"/>
    <mergeCell ref="B6:D6"/>
    <mergeCell ref="I6:K6"/>
    <mergeCell ref="B7:B9"/>
    <mergeCell ref="G4:H4"/>
    <mergeCell ref="I4:I5"/>
    <mergeCell ref="B2:D2"/>
    <mergeCell ref="J8:J13"/>
    <mergeCell ref="B10:B12"/>
    <mergeCell ref="B13:B14"/>
    <mergeCell ref="I7:I22"/>
    <mergeCell ref="C7:D7"/>
    <mergeCell ref="R6:S6"/>
    <mergeCell ref="J7:K7"/>
    <mergeCell ref="B4:B5"/>
    <mergeCell ref="C4:C5"/>
    <mergeCell ref="D4:D5"/>
    <mergeCell ref="N4:O4"/>
    <mergeCell ref="Q3:Q4"/>
    <mergeCell ref="K4:K5"/>
    <mergeCell ref="F4:F5"/>
    <mergeCell ref="E4:E5"/>
    <mergeCell ref="M4:M5"/>
    <mergeCell ref="L4:L5"/>
    <mergeCell ref="J4:J5"/>
    <mergeCell ref="V3:W3"/>
    <mergeCell ref="S3:S4"/>
    <mergeCell ref="R3:R4"/>
    <mergeCell ref="T3:T4"/>
    <mergeCell ref="U3:U4"/>
    <mergeCell ref="B15:B17"/>
    <mergeCell ref="C15:D15"/>
    <mergeCell ref="C16:C17"/>
    <mergeCell ref="C18:D18"/>
    <mergeCell ref="Q84:Z84"/>
    <mergeCell ref="J31:J40"/>
    <mergeCell ref="J58:K58"/>
    <mergeCell ref="J23:K23"/>
    <mergeCell ref="J61:K61"/>
    <mergeCell ref="J48:J51"/>
    <mergeCell ref="J52:J57"/>
    <mergeCell ref="J59:J60"/>
    <mergeCell ref="J62:J65"/>
    <mergeCell ref="B41:H41"/>
    <mergeCell ref="Q41:Q42"/>
    <mergeCell ref="R41:R42"/>
    <mergeCell ref="P85:P209"/>
    <mergeCell ref="P61:P84"/>
    <mergeCell ref="I61:I65"/>
    <mergeCell ref="I58:I60"/>
    <mergeCell ref="C10:D10"/>
    <mergeCell ref="C11:C12"/>
    <mergeCell ref="C13:D13"/>
    <mergeCell ref="I23:I26"/>
    <mergeCell ref="J24:J26"/>
    <mergeCell ref="J17:J22"/>
    <mergeCell ref="J14:J16"/>
    <mergeCell ref="J27:K27"/>
    <mergeCell ref="J28:J29"/>
    <mergeCell ref="G42:H42"/>
    <mergeCell ref="I27:I40"/>
    <mergeCell ref="I44:I57"/>
  </mergeCells>
  <phoneticPr fontId="2" type="noConversion"/>
  <printOptions horizontalCentered="1"/>
  <pageMargins left="0.19685039370078741" right="0.19685039370078741" top="0.19685039370078741" bottom="0.19685039370078741" header="0" footer="0"/>
  <pageSetup paperSize="9" scale="72" orientation="landscape" horizontalDpi="300" verticalDpi="300" r:id="rId1"/>
  <headerFooter alignWithMargins="0"/>
  <rowBreaks count="1" manualBreakCount="1">
    <brk id="40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28"/>
  <sheetViews>
    <sheetView view="pageBreakPreview" zoomScale="75" zoomScaleNormal="85" zoomScaleSheetLayoutView="75" workbookViewId="0">
      <selection activeCell="E22" sqref="E22"/>
    </sheetView>
  </sheetViews>
  <sheetFormatPr defaultRowHeight="13.5"/>
  <cols>
    <col min="1" max="1" width="2.6640625" style="4" customWidth="1"/>
    <col min="2" max="2" width="10.77734375" style="4" customWidth="1"/>
    <col min="3" max="3" width="10.21875" style="4" customWidth="1"/>
    <col min="4" max="4" width="16.5546875" style="4" customWidth="1"/>
    <col min="5" max="5" width="16" style="17" bestFit="1" customWidth="1"/>
    <col min="6" max="6" width="15.33203125" style="4" bestFit="1" customWidth="1"/>
    <col min="7" max="7" width="11.6640625" style="4" customWidth="1"/>
    <col min="8" max="8" width="9.21875" style="4" customWidth="1"/>
    <col min="9" max="9" width="23.77734375" style="4" customWidth="1"/>
    <col min="10" max="10" width="12.77734375" style="4" customWidth="1"/>
    <col min="11" max="12" width="3.77734375" style="4" customWidth="1"/>
    <col min="13" max="13" width="6.77734375" style="4" customWidth="1"/>
    <col min="14" max="15" width="3.77734375" style="4" customWidth="1"/>
    <col min="16" max="16" width="5.77734375" style="4" customWidth="1"/>
    <col min="17" max="17" width="3.77734375" style="4" customWidth="1"/>
    <col min="18" max="18" width="13.77734375" style="4" customWidth="1"/>
    <col min="19" max="19" width="8.88671875" style="4"/>
    <col min="20" max="20" width="7.33203125" style="4" customWidth="1"/>
    <col min="21" max="21" width="2.77734375" style="218" customWidth="1"/>
    <col min="22" max="23" width="2.77734375" style="4" customWidth="1"/>
    <col min="24" max="24" width="3.5546875" style="4" bestFit="1" customWidth="1"/>
    <col min="25" max="25" width="10.6640625" style="4" customWidth="1"/>
    <col min="26" max="16384" width="8.88671875" style="4"/>
  </cols>
  <sheetData>
    <row r="3" spans="2:24" s="56" customFormat="1" ht="37.5" customHeight="1" thickBot="1">
      <c r="B3" s="347" t="s">
        <v>137</v>
      </c>
      <c r="C3" s="347"/>
      <c r="D3" s="54"/>
      <c r="E3" s="55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 t="s">
        <v>44</v>
      </c>
      <c r="U3" s="220"/>
    </row>
    <row r="4" spans="2:24" ht="24.95" customHeight="1">
      <c r="B4" s="315" t="s">
        <v>2</v>
      </c>
      <c r="C4" s="316" t="s">
        <v>3</v>
      </c>
      <c r="D4" s="316" t="s">
        <v>4</v>
      </c>
      <c r="E4" s="348" t="s">
        <v>202</v>
      </c>
      <c r="F4" s="348" t="s">
        <v>203</v>
      </c>
      <c r="G4" s="316" t="s">
        <v>5</v>
      </c>
      <c r="H4" s="316"/>
      <c r="I4" s="341" t="s">
        <v>139</v>
      </c>
      <c r="J4" s="342"/>
      <c r="K4" s="342"/>
      <c r="L4" s="342"/>
      <c r="M4" s="342"/>
      <c r="N4" s="342"/>
      <c r="O4" s="342"/>
      <c r="P4" s="342"/>
      <c r="Q4" s="342"/>
      <c r="R4" s="343"/>
    </row>
    <row r="5" spans="2:24" ht="24.95" customHeight="1" thickBot="1">
      <c r="B5" s="321"/>
      <c r="C5" s="322"/>
      <c r="D5" s="322"/>
      <c r="E5" s="349"/>
      <c r="F5" s="349"/>
      <c r="G5" s="23" t="s">
        <v>6</v>
      </c>
      <c r="H5" s="23" t="s">
        <v>7</v>
      </c>
      <c r="I5" s="344"/>
      <c r="J5" s="345"/>
      <c r="K5" s="345"/>
      <c r="L5" s="345"/>
      <c r="M5" s="345"/>
      <c r="N5" s="345"/>
      <c r="O5" s="345"/>
      <c r="P5" s="345"/>
      <c r="Q5" s="345"/>
      <c r="R5" s="346"/>
    </row>
    <row r="6" spans="2:24" ht="24.95" customHeight="1" thickBot="1">
      <c r="B6" s="331" t="s">
        <v>8</v>
      </c>
      <c r="C6" s="332"/>
      <c r="D6" s="332"/>
      <c r="E6" s="204">
        <f>E7+E12+E16+E18+E21</f>
        <v>172970000</v>
      </c>
      <c r="F6" s="204">
        <f>F7+F12+F18+F21+F16</f>
        <v>178070000</v>
      </c>
      <c r="G6" s="204">
        <f>F6-E6</f>
        <v>5100000</v>
      </c>
      <c r="H6" s="207">
        <f>F6/E6*100-100</f>
        <v>2.9484881771405469</v>
      </c>
      <c r="I6" s="19"/>
      <c r="J6" s="20"/>
      <c r="K6" s="21"/>
      <c r="L6" s="21"/>
      <c r="M6" s="21"/>
      <c r="N6" s="21"/>
      <c r="O6" s="21"/>
      <c r="P6" s="21"/>
      <c r="Q6" s="21"/>
      <c r="R6" s="22">
        <f>SUM(R7+R12+R16+R18+R21)</f>
        <v>179390000</v>
      </c>
    </row>
    <row r="7" spans="2:24" ht="24.95" customHeight="1">
      <c r="B7" s="105" t="s">
        <v>0</v>
      </c>
      <c r="C7" s="102" t="s">
        <v>0</v>
      </c>
      <c r="D7" s="39" t="s">
        <v>10</v>
      </c>
      <c r="E7" s="205">
        <v>147490000</v>
      </c>
      <c r="F7" s="10">
        <f>R7</f>
        <v>148320000</v>
      </c>
      <c r="G7" s="206">
        <f>F7-E7</f>
        <v>830000</v>
      </c>
      <c r="H7" s="208">
        <f>F7/E7*100-100</f>
        <v>0.56275001695030369</v>
      </c>
      <c r="I7" s="66" t="s">
        <v>0</v>
      </c>
      <c r="J7" s="12"/>
      <c r="K7" s="12"/>
      <c r="L7" s="12"/>
      <c r="M7" s="12"/>
      <c r="N7" s="12"/>
      <c r="O7" s="12"/>
      <c r="P7" s="12"/>
      <c r="Q7" s="12"/>
      <c r="R7" s="109">
        <f>SUM(R9+R49+R11+R10)</f>
        <v>148320000</v>
      </c>
    </row>
    <row r="8" spans="2:24" ht="24.95" customHeight="1">
      <c r="B8" s="98"/>
      <c r="C8" s="100"/>
      <c r="D8" s="101" t="s">
        <v>43</v>
      </c>
      <c r="E8" s="10">
        <v>143170000</v>
      </c>
      <c r="F8" s="10">
        <f>R8</f>
        <v>144000000</v>
      </c>
      <c r="G8" s="10">
        <f>F8-E8</f>
        <v>830000</v>
      </c>
      <c r="H8" s="209">
        <f t="shared" ref="H8:H23" si="0">F8/E8*100-100</f>
        <v>0.57973039044492225</v>
      </c>
      <c r="I8" s="1" t="s">
        <v>183</v>
      </c>
      <c r="J8" s="14"/>
      <c r="K8" s="14"/>
      <c r="L8" s="14"/>
      <c r="M8" s="14"/>
      <c r="N8" s="14"/>
      <c r="O8" s="14"/>
      <c r="P8" s="14"/>
      <c r="Q8" s="14"/>
      <c r="R8" s="108">
        <f>R9+R10</f>
        <v>144000000</v>
      </c>
      <c r="S8" s="219"/>
    </row>
    <row r="9" spans="2:24" ht="24.95" customHeight="1">
      <c r="B9" s="98"/>
      <c r="C9" s="120"/>
      <c r="D9" s="107"/>
      <c r="E9" s="10"/>
      <c r="F9" s="10"/>
      <c r="G9" s="10"/>
      <c r="H9" s="209"/>
      <c r="I9" s="1" t="s">
        <v>184</v>
      </c>
      <c r="J9" s="226">
        <v>34750000</v>
      </c>
      <c r="K9" s="36" t="s">
        <v>16</v>
      </c>
      <c r="L9" s="49" t="s">
        <v>17</v>
      </c>
      <c r="M9" s="37">
        <v>4</v>
      </c>
      <c r="N9" s="49" t="s">
        <v>55</v>
      </c>
      <c r="O9" s="36"/>
      <c r="P9" s="37"/>
      <c r="Q9" s="36"/>
      <c r="R9" s="227">
        <f>J9*M9</f>
        <v>139000000</v>
      </c>
      <c r="U9" s="224"/>
    </row>
    <row r="10" spans="2:24" ht="24.95" customHeight="1">
      <c r="B10" s="98"/>
      <c r="C10" s="120"/>
      <c r="D10" s="107"/>
      <c r="E10" s="10"/>
      <c r="F10" s="10"/>
      <c r="G10" s="10"/>
      <c r="H10" s="209"/>
      <c r="I10" s="1" t="s">
        <v>242</v>
      </c>
      <c r="J10" s="226">
        <v>2500000</v>
      </c>
      <c r="K10" s="49" t="s">
        <v>243</v>
      </c>
      <c r="L10" s="49" t="s">
        <v>244</v>
      </c>
      <c r="M10" s="37">
        <v>2</v>
      </c>
      <c r="N10" s="49" t="s">
        <v>245</v>
      </c>
      <c r="O10" s="36"/>
      <c r="P10" s="37"/>
      <c r="Q10" s="36"/>
      <c r="R10" s="227">
        <f>J10*M10</f>
        <v>5000000</v>
      </c>
      <c r="U10" s="243"/>
    </row>
    <row r="11" spans="2:24" ht="24.95" customHeight="1">
      <c r="B11" s="98"/>
      <c r="C11" s="120"/>
      <c r="D11" s="107" t="s">
        <v>48</v>
      </c>
      <c r="E11" s="8">
        <v>4320000</v>
      </c>
      <c r="F11" s="10">
        <f t="shared" ref="F11" si="1">R11</f>
        <v>4320000</v>
      </c>
      <c r="G11" s="10">
        <f t="shared" ref="G11:G23" si="2">F11-E11</f>
        <v>0</v>
      </c>
      <c r="H11" s="209">
        <f t="shared" si="0"/>
        <v>0</v>
      </c>
      <c r="I11" s="1" t="s">
        <v>185</v>
      </c>
      <c r="J11" s="35">
        <v>120000</v>
      </c>
      <c r="K11" s="36" t="s">
        <v>16</v>
      </c>
      <c r="L11" s="36" t="s">
        <v>17</v>
      </c>
      <c r="M11" s="37">
        <v>3</v>
      </c>
      <c r="N11" s="36" t="s">
        <v>19</v>
      </c>
      <c r="O11" s="49" t="s">
        <v>17</v>
      </c>
      <c r="P11" s="37">
        <v>12</v>
      </c>
      <c r="Q11" s="49" t="s">
        <v>18</v>
      </c>
      <c r="R11" s="227">
        <f>J11*M11*P11</f>
        <v>4320000</v>
      </c>
      <c r="U11" s="224"/>
    </row>
    <row r="12" spans="2:24" ht="24.95" customHeight="1">
      <c r="B12" s="65" t="s">
        <v>11</v>
      </c>
      <c r="C12" s="120" t="s">
        <v>11</v>
      </c>
      <c r="D12" s="120" t="s">
        <v>10</v>
      </c>
      <c r="E12" s="8">
        <v>15500000</v>
      </c>
      <c r="F12" s="10">
        <f>R12</f>
        <v>16000000</v>
      </c>
      <c r="G12" s="10">
        <f t="shared" si="2"/>
        <v>500000</v>
      </c>
      <c r="H12" s="209">
        <f t="shared" si="0"/>
        <v>3.2258064516128968</v>
      </c>
      <c r="I12" s="1" t="s">
        <v>204</v>
      </c>
      <c r="J12" s="35"/>
      <c r="K12" s="36"/>
      <c r="L12" s="36"/>
      <c r="M12" s="37"/>
      <c r="N12" s="36"/>
      <c r="O12" s="36"/>
      <c r="P12" s="37"/>
      <c r="Q12" s="120"/>
      <c r="R12" s="15">
        <f>SUM(R13:R15)</f>
        <v>16000000</v>
      </c>
      <c r="U12" s="224"/>
    </row>
    <row r="13" spans="2:24" ht="24.95" customHeight="1">
      <c r="B13" s="98"/>
      <c r="C13" s="120"/>
      <c r="D13" s="107" t="s">
        <v>49</v>
      </c>
      <c r="E13" s="8">
        <v>500000</v>
      </c>
      <c r="F13" s="10">
        <f>R13</f>
        <v>1000000</v>
      </c>
      <c r="G13" s="10">
        <f>F13-E13</f>
        <v>500000</v>
      </c>
      <c r="H13" s="209">
        <f>F13/E13*100-100</f>
        <v>100</v>
      </c>
      <c r="I13" s="1" t="s">
        <v>219</v>
      </c>
      <c r="J13" s="35"/>
      <c r="K13" s="49"/>
      <c r="L13" s="36"/>
      <c r="M13" s="37"/>
      <c r="N13" s="49"/>
      <c r="O13" s="36"/>
      <c r="P13" s="37"/>
      <c r="Q13" s="107"/>
      <c r="R13" s="227">
        <v>1000000</v>
      </c>
      <c r="U13" s="224"/>
    </row>
    <row r="14" spans="2:24" ht="9.9499999999999993" hidden="1" customHeight="1">
      <c r="B14" s="98"/>
      <c r="C14" s="120"/>
      <c r="D14" s="120"/>
      <c r="E14" s="8"/>
      <c r="F14" s="10"/>
      <c r="G14" s="10">
        <f t="shared" si="2"/>
        <v>0</v>
      </c>
      <c r="H14" s="209" t="e">
        <f t="shared" si="0"/>
        <v>#DIV/0!</v>
      </c>
      <c r="I14" s="14"/>
      <c r="J14" s="35">
        <v>1300000</v>
      </c>
      <c r="K14" s="36" t="s">
        <v>16</v>
      </c>
      <c r="L14" s="36" t="s">
        <v>17</v>
      </c>
      <c r="M14" s="37">
        <v>10</v>
      </c>
      <c r="N14" s="36" t="s">
        <v>18</v>
      </c>
      <c r="O14" s="36" t="s">
        <v>17</v>
      </c>
      <c r="P14" s="37">
        <v>1</v>
      </c>
      <c r="Q14" s="120" t="s">
        <v>19</v>
      </c>
      <c r="R14" s="15"/>
      <c r="U14" s="224"/>
    </row>
    <row r="15" spans="2:24" ht="24.95" customHeight="1">
      <c r="B15" s="98"/>
      <c r="C15" s="120"/>
      <c r="D15" s="107" t="s">
        <v>50</v>
      </c>
      <c r="E15" s="8">
        <v>15000000</v>
      </c>
      <c r="F15" s="10">
        <f>R15</f>
        <v>15000000</v>
      </c>
      <c r="G15" s="10">
        <f t="shared" si="2"/>
        <v>0</v>
      </c>
      <c r="H15" s="209">
        <f t="shared" si="0"/>
        <v>0</v>
      </c>
      <c r="I15" s="1" t="s">
        <v>155</v>
      </c>
      <c r="J15" s="35"/>
      <c r="K15" s="36"/>
      <c r="L15" s="36"/>
      <c r="M15" s="37"/>
      <c r="N15" s="36"/>
      <c r="O15" s="36"/>
      <c r="P15" s="37"/>
      <c r="Q15" s="120"/>
      <c r="R15" s="15">
        <v>15000000</v>
      </c>
      <c r="U15" s="224"/>
    </row>
    <row r="16" spans="2:24" ht="24.95" customHeight="1">
      <c r="B16" s="98" t="s">
        <v>12</v>
      </c>
      <c r="C16" s="120" t="s">
        <v>12</v>
      </c>
      <c r="D16" s="120" t="s">
        <v>10</v>
      </c>
      <c r="E16" s="8">
        <v>2700000</v>
      </c>
      <c r="F16" s="8">
        <f>R16</f>
        <v>4800000</v>
      </c>
      <c r="G16" s="10">
        <f t="shared" si="2"/>
        <v>2100000</v>
      </c>
      <c r="H16" s="209">
        <v>0</v>
      </c>
      <c r="I16" s="1" t="s">
        <v>58</v>
      </c>
      <c r="J16" s="35"/>
      <c r="K16" s="36"/>
      <c r="L16" s="36"/>
      <c r="M16" s="37"/>
      <c r="N16" s="36"/>
      <c r="O16" s="36"/>
      <c r="P16" s="37"/>
      <c r="Q16" s="120"/>
      <c r="R16" s="15">
        <f>SUM(R17)</f>
        <v>4800000</v>
      </c>
      <c r="U16" s="224"/>
      <c r="X16" s="3"/>
    </row>
    <row r="17" spans="2:25" ht="24.95" customHeight="1">
      <c r="B17" s="98"/>
      <c r="C17" s="120"/>
      <c r="D17" s="120" t="s">
        <v>12</v>
      </c>
      <c r="E17" s="8">
        <v>2700000</v>
      </c>
      <c r="F17" s="8">
        <f>R17</f>
        <v>4800000</v>
      </c>
      <c r="G17" s="10">
        <f>F17-E17</f>
        <v>2100000</v>
      </c>
      <c r="H17" s="209">
        <v>0</v>
      </c>
      <c r="I17" s="1" t="s">
        <v>156</v>
      </c>
      <c r="J17" s="35">
        <v>1200000</v>
      </c>
      <c r="K17" s="49" t="s">
        <v>57</v>
      </c>
      <c r="L17" s="36" t="s">
        <v>17</v>
      </c>
      <c r="M17" s="67">
        <v>4</v>
      </c>
      <c r="N17" s="49" t="s">
        <v>59</v>
      </c>
      <c r="O17" s="36"/>
      <c r="P17" s="37"/>
      <c r="Q17" s="120"/>
      <c r="R17" s="227">
        <f>J17*M17</f>
        <v>4800000</v>
      </c>
      <c r="U17" s="224"/>
    </row>
    <row r="18" spans="2:25" ht="24.95" customHeight="1">
      <c r="B18" s="65" t="s">
        <v>51</v>
      </c>
      <c r="C18" s="101" t="s">
        <v>42</v>
      </c>
      <c r="D18" s="38" t="s">
        <v>10</v>
      </c>
      <c r="E18" s="8">
        <v>5770413</v>
      </c>
      <c r="F18" s="8">
        <f>SUM(F19:F20)</f>
        <v>7600000</v>
      </c>
      <c r="G18" s="10">
        <f t="shared" si="2"/>
        <v>1829587</v>
      </c>
      <c r="H18" s="209">
        <v>0</v>
      </c>
      <c r="I18" s="1" t="s">
        <v>61</v>
      </c>
      <c r="J18" s="35"/>
      <c r="K18" s="36"/>
      <c r="L18" s="36"/>
      <c r="M18" s="37"/>
      <c r="N18" s="36"/>
      <c r="O18" s="36"/>
      <c r="P18" s="37"/>
      <c r="Q18" s="38"/>
      <c r="R18" s="15">
        <f>SUM(R19:R20)</f>
        <v>7600000</v>
      </c>
    </row>
    <row r="19" spans="2:25" ht="24.95" customHeight="1">
      <c r="B19" s="98"/>
      <c r="C19" s="100"/>
      <c r="D19" s="101" t="s">
        <v>60</v>
      </c>
      <c r="E19" s="8">
        <v>348281</v>
      </c>
      <c r="F19" s="10">
        <f>R19</f>
        <v>600000</v>
      </c>
      <c r="G19" s="10">
        <f t="shared" si="2"/>
        <v>251719</v>
      </c>
      <c r="H19" s="209">
        <v>0</v>
      </c>
      <c r="I19" s="1" t="s">
        <v>157</v>
      </c>
      <c r="J19" s="35">
        <v>600000</v>
      </c>
      <c r="K19" s="36" t="s">
        <v>16</v>
      </c>
      <c r="L19" s="36" t="s">
        <v>17</v>
      </c>
      <c r="M19" s="37">
        <v>1</v>
      </c>
      <c r="N19" s="36" t="s">
        <v>20</v>
      </c>
      <c r="O19" s="36"/>
      <c r="P19" s="37"/>
      <c r="Q19" s="38"/>
      <c r="R19" s="15">
        <f>J19*M19</f>
        <v>600000</v>
      </c>
    </row>
    <row r="20" spans="2:25" ht="24.95" customHeight="1">
      <c r="B20" s="98"/>
      <c r="C20" s="100"/>
      <c r="D20" s="101" t="s">
        <v>52</v>
      </c>
      <c r="E20" s="8">
        <v>5422132</v>
      </c>
      <c r="F20" s="10">
        <f>R20</f>
        <v>7000000</v>
      </c>
      <c r="G20" s="10">
        <f t="shared" si="2"/>
        <v>1577868</v>
      </c>
      <c r="H20" s="209">
        <v>0</v>
      </c>
      <c r="I20" s="1" t="s">
        <v>158</v>
      </c>
      <c r="J20" s="35">
        <v>7000000</v>
      </c>
      <c r="K20" s="36" t="s">
        <v>16</v>
      </c>
      <c r="L20" s="36" t="s">
        <v>17</v>
      </c>
      <c r="M20" s="37">
        <v>1</v>
      </c>
      <c r="N20" s="36" t="s">
        <v>20</v>
      </c>
      <c r="O20" s="36"/>
      <c r="P20" s="37"/>
      <c r="Q20" s="61"/>
      <c r="R20" s="15">
        <f>J20*M20</f>
        <v>7000000</v>
      </c>
    </row>
    <row r="21" spans="2:25" ht="24.95" customHeight="1">
      <c r="B21" s="98" t="s">
        <v>13</v>
      </c>
      <c r="C21" s="120" t="s">
        <v>13</v>
      </c>
      <c r="D21" s="120" t="s">
        <v>10</v>
      </c>
      <c r="E21" s="8">
        <f>SUM(E22:E23)</f>
        <v>1509587</v>
      </c>
      <c r="F21" s="8">
        <f>SUM(F22:F25)</f>
        <v>1350000</v>
      </c>
      <c r="G21" s="10">
        <f t="shared" si="2"/>
        <v>-159587</v>
      </c>
      <c r="H21" s="209">
        <f>F21/E21*100-100</f>
        <v>-10.571566925258367</v>
      </c>
      <c r="I21" s="14" t="s">
        <v>13</v>
      </c>
      <c r="J21" s="35"/>
      <c r="K21" s="36" t="s">
        <v>1</v>
      </c>
      <c r="L21" s="36" t="s">
        <v>1</v>
      </c>
      <c r="M21" s="231" t="s">
        <v>1</v>
      </c>
      <c r="N21" s="232" t="s">
        <v>1</v>
      </c>
      <c r="O21" s="232" t="s">
        <v>1</v>
      </c>
      <c r="P21" s="37" t="s">
        <v>1</v>
      </c>
      <c r="Q21" s="120" t="s">
        <v>1</v>
      </c>
      <c r="R21" s="15">
        <f>SUM(R22:R25)</f>
        <v>2670000</v>
      </c>
      <c r="U21" s="221"/>
    </row>
    <row r="22" spans="2:25" ht="24.95" customHeight="1">
      <c r="B22" s="98"/>
      <c r="C22" s="120"/>
      <c r="D22" s="107" t="s">
        <v>53</v>
      </c>
      <c r="E22" s="8">
        <v>29587</v>
      </c>
      <c r="F22" s="8">
        <f>R22</f>
        <v>30000</v>
      </c>
      <c r="G22" s="10">
        <f t="shared" si="2"/>
        <v>413</v>
      </c>
      <c r="H22" s="209">
        <f t="shared" si="0"/>
        <v>1.3958833271369144</v>
      </c>
      <c r="I22" s="1" t="s">
        <v>346</v>
      </c>
      <c r="J22" s="35">
        <v>15000</v>
      </c>
      <c r="K22" s="36" t="s">
        <v>16</v>
      </c>
      <c r="L22" s="49" t="s">
        <v>17</v>
      </c>
      <c r="M22" s="37">
        <v>2</v>
      </c>
      <c r="N22" s="36" t="s">
        <v>20</v>
      </c>
      <c r="O22" s="36"/>
      <c r="P22" s="37"/>
      <c r="Q22" s="120"/>
      <c r="R22" s="15">
        <f>J22*M22</f>
        <v>30000</v>
      </c>
      <c r="U22" s="221"/>
    </row>
    <row r="23" spans="2:25" ht="24.95" customHeight="1">
      <c r="B23" s="256"/>
      <c r="C23" s="257"/>
      <c r="D23" s="258" t="s">
        <v>345</v>
      </c>
      <c r="E23" s="259">
        <v>1480000</v>
      </c>
      <c r="F23" s="259">
        <f>R23</f>
        <v>1320000</v>
      </c>
      <c r="G23" s="10">
        <f t="shared" si="2"/>
        <v>-160000</v>
      </c>
      <c r="H23" s="209">
        <f t="shared" si="0"/>
        <v>-10.810810810810807</v>
      </c>
      <c r="I23" s="262" t="s">
        <v>347</v>
      </c>
      <c r="J23" s="263"/>
      <c r="K23" s="264"/>
      <c r="L23" s="265"/>
      <c r="M23" s="266"/>
      <c r="N23" s="264"/>
      <c r="O23" s="264"/>
      <c r="P23" s="266"/>
      <c r="Q23" s="257"/>
      <c r="R23" s="267">
        <f>SUM(R24:R25)</f>
        <v>1320000</v>
      </c>
      <c r="U23" s="221"/>
    </row>
    <row r="24" spans="2:25" ht="24.95" customHeight="1">
      <c r="B24" s="256"/>
      <c r="C24" s="257"/>
      <c r="D24" s="258"/>
      <c r="E24" s="259"/>
      <c r="F24" s="259"/>
      <c r="G24" s="260"/>
      <c r="H24" s="261"/>
      <c r="I24" s="262" t="s">
        <v>348</v>
      </c>
      <c r="J24" s="263">
        <v>20000</v>
      </c>
      <c r="K24" s="265" t="s">
        <v>349</v>
      </c>
      <c r="L24" s="265" t="s">
        <v>350</v>
      </c>
      <c r="M24" s="266">
        <v>1</v>
      </c>
      <c r="N24" s="265" t="s">
        <v>351</v>
      </c>
      <c r="O24" s="265" t="s">
        <v>350</v>
      </c>
      <c r="P24" s="266">
        <v>12</v>
      </c>
      <c r="Q24" s="258" t="s">
        <v>352</v>
      </c>
      <c r="R24" s="267">
        <f>J24*M24*P24</f>
        <v>240000</v>
      </c>
      <c r="U24" s="221"/>
    </row>
    <row r="25" spans="2:25" ht="24.95" customHeight="1" thickBot="1">
      <c r="B25" s="233"/>
      <c r="C25" s="234"/>
      <c r="D25" s="68"/>
      <c r="E25" s="132"/>
      <c r="F25" s="132"/>
      <c r="G25" s="44"/>
      <c r="H25" s="210"/>
      <c r="I25" s="69"/>
      <c r="J25" s="45">
        <v>30000</v>
      </c>
      <c r="K25" s="248" t="s">
        <v>246</v>
      </c>
      <c r="L25" s="248" t="s">
        <v>262</v>
      </c>
      <c r="M25" s="47">
        <v>3</v>
      </c>
      <c r="N25" s="248" t="s">
        <v>263</v>
      </c>
      <c r="O25" s="248" t="s">
        <v>264</v>
      </c>
      <c r="P25" s="47">
        <v>12</v>
      </c>
      <c r="Q25" s="68" t="s">
        <v>172</v>
      </c>
      <c r="R25" s="48">
        <f>J25*M25*P25</f>
        <v>1080000</v>
      </c>
      <c r="S25" s="235"/>
      <c r="T25" s="236"/>
      <c r="U25" s="237"/>
      <c r="V25" s="238"/>
      <c r="W25" s="237"/>
      <c r="X25" s="238"/>
      <c r="Y25" s="239"/>
    </row>
    <row r="26" spans="2:25" ht="22.5" customHeight="1">
      <c r="S26" s="222"/>
      <c r="T26" s="222"/>
      <c r="U26" s="223"/>
      <c r="V26" s="222"/>
      <c r="W26" s="222"/>
      <c r="X26" s="222"/>
      <c r="Y26" s="240"/>
    </row>
    <row r="27" spans="2:25">
      <c r="U27" s="221"/>
    </row>
    <row r="28" spans="2:25">
      <c r="U28" s="224"/>
    </row>
  </sheetData>
  <mergeCells count="9">
    <mergeCell ref="G4:H4"/>
    <mergeCell ref="I4:R5"/>
    <mergeCell ref="B6:D6"/>
    <mergeCell ref="B3:C3"/>
    <mergeCell ref="B4:B5"/>
    <mergeCell ref="C4:C5"/>
    <mergeCell ref="D4:D5"/>
    <mergeCell ref="F4:F5"/>
    <mergeCell ref="E4:E5"/>
  </mergeCells>
  <phoneticPr fontId="2" type="noConversion"/>
  <printOptions horizontalCentered="1"/>
  <pageMargins left="0.15748031496062992" right="0.15748031496062992" top="0.19685039370078741" bottom="0.39370078740157483" header="0.19685039370078741" footer="0"/>
  <pageSetup paperSize="9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Y128"/>
  <sheetViews>
    <sheetView tabSelected="1" view="pageBreakPreview" topLeftCell="A16" zoomScale="75" zoomScaleSheetLayoutView="75" workbookViewId="0">
      <selection activeCell="O103" sqref="O103"/>
    </sheetView>
  </sheetViews>
  <sheetFormatPr defaultRowHeight="18" customHeight="1"/>
  <cols>
    <col min="1" max="1" width="1.77734375" style="4" customWidth="1"/>
    <col min="2" max="3" width="11.109375" style="4" customWidth="1"/>
    <col min="4" max="4" width="16.109375" style="4" customWidth="1"/>
    <col min="5" max="6" width="14.44140625" style="4" customWidth="1"/>
    <col min="7" max="7" width="11.33203125" style="4" customWidth="1"/>
    <col min="8" max="8" width="9" style="25" customWidth="1"/>
    <col min="9" max="9" width="25" style="4" customWidth="1"/>
    <col min="10" max="10" width="13.21875" style="5" customWidth="1"/>
    <col min="11" max="12" width="3.77734375" style="5" customWidth="1"/>
    <col min="13" max="13" width="6.77734375" style="5" customWidth="1"/>
    <col min="14" max="15" width="3.77734375" style="5" customWidth="1"/>
    <col min="16" max="16" width="8.6640625" style="5" bestFit="1" customWidth="1"/>
    <col min="17" max="17" width="3.77734375" style="5" customWidth="1"/>
    <col min="18" max="18" width="2.44140625" style="5" bestFit="1" customWidth="1"/>
    <col min="19" max="19" width="4.109375" style="5" bestFit="1" customWidth="1"/>
    <col min="20" max="20" width="3.21875" style="5" bestFit="1" customWidth="1"/>
    <col min="21" max="21" width="13.77734375" style="4" customWidth="1"/>
    <col min="22" max="22" width="13.77734375" style="3" bestFit="1" customWidth="1"/>
    <col min="23" max="24" width="8.88671875" style="4"/>
    <col min="25" max="25" width="11.5546875" style="4" bestFit="1" customWidth="1"/>
    <col min="26" max="16384" width="8.88671875" style="4"/>
  </cols>
  <sheetData>
    <row r="2" spans="2:25" s="56" customFormat="1" ht="35.25" customHeight="1" thickBot="1">
      <c r="B2" s="2" t="s">
        <v>138</v>
      </c>
      <c r="C2" s="54"/>
      <c r="D2" s="54"/>
      <c r="E2" s="54"/>
      <c r="F2" s="230"/>
      <c r="G2" s="54"/>
      <c r="H2" s="57"/>
      <c r="I2" s="58"/>
      <c r="J2" s="58"/>
      <c r="K2" s="54"/>
      <c r="L2" s="54"/>
      <c r="M2" s="54"/>
      <c r="N2" s="54"/>
      <c r="O2" s="54"/>
      <c r="P2" s="54"/>
      <c r="Q2" s="54"/>
      <c r="R2" s="54"/>
      <c r="S2" s="54"/>
      <c r="T2" s="54"/>
      <c r="U2" s="59" t="s">
        <v>44</v>
      </c>
      <c r="V2" s="60"/>
    </row>
    <row r="3" spans="2:25" ht="21.75" customHeight="1">
      <c r="B3" s="315" t="s">
        <v>2</v>
      </c>
      <c r="C3" s="316" t="s">
        <v>3</v>
      </c>
      <c r="D3" s="316" t="s">
        <v>4</v>
      </c>
      <c r="E3" s="358" t="s">
        <v>232</v>
      </c>
      <c r="F3" s="358" t="s">
        <v>231</v>
      </c>
      <c r="G3" s="316" t="s">
        <v>5</v>
      </c>
      <c r="H3" s="316"/>
      <c r="I3" s="353" t="s">
        <v>100</v>
      </c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30"/>
    </row>
    <row r="4" spans="2:25" ht="21.75" customHeight="1" thickBot="1">
      <c r="B4" s="321"/>
      <c r="C4" s="322"/>
      <c r="D4" s="322"/>
      <c r="E4" s="359"/>
      <c r="F4" s="359"/>
      <c r="G4" s="23" t="s">
        <v>6</v>
      </c>
      <c r="H4" s="26" t="s">
        <v>7</v>
      </c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54"/>
    </row>
    <row r="5" spans="2:25" ht="24.95" customHeight="1" thickBot="1">
      <c r="B5" s="331" t="s">
        <v>8</v>
      </c>
      <c r="C5" s="355"/>
      <c r="D5" s="355"/>
      <c r="E5" s="211">
        <f>SUM(E6,E58,E62,E118,E121)</f>
        <v>172970000</v>
      </c>
      <c r="F5" s="211">
        <f>SUM(F6,F58,F62,F118,F121)</f>
        <v>178070000</v>
      </c>
      <c r="G5" s="211">
        <f>F5-E5</f>
        <v>5100000</v>
      </c>
      <c r="H5" s="213">
        <f>F5/E5*100-100</f>
        <v>2.9484881771405469</v>
      </c>
      <c r="I5" s="72"/>
      <c r="J5" s="73"/>
      <c r="U5" s="74">
        <f>U6+U58+U62+U118+U121</f>
        <v>178070000</v>
      </c>
      <c r="Y5" s="138">
        <f>세출!F5-세입!F6</f>
        <v>0</v>
      </c>
    </row>
    <row r="6" spans="2:25" ht="24.95" customHeight="1">
      <c r="B6" s="99" t="s">
        <v>180</v>
      </c>
      <c r="C6" s="356" t="s">
        <v>45</v>
      </c>
      <c r="D6" s="357"/>
      <c r="E6" s="206">
        <f>E7+E40+E43</f>
        <v>129475750</v>
      </c>
      <c r="F6" s="206">
        <f>F7+F40+F43</f>
        <v>137630560</v>
      </c>
      <c r="G6" s="206">
        <f>F6-E6</f>
        <v>8154810</v>
      </c>
      <c r="H6" s="208">
        <f>F6/E6*100-100</f>
        <v>6.2983299961575767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>
        <f>SUM(U7,U40,U43)</f>
        <v>137630560</v>
      </c>
      <c r="V6" s="3">
        <f>G5-총괄!N6</f>
        <v>0</v>
      </c>
    </row>
    <row r="7" spans="2:25" ht="24.95" customHeight="1">
      <c r="B7" s="98"/>
      <c r="C7" s="103" t="s">
        <v>14</v>
      </c>
      <c r="D7" s="104" t="s">
        <v>46</v>
      </c>
      <c r="E7" s="10">
        <f>SUM(E8,E13,E31,E33,E39)</f>
        <v>110345750</v>
      </c>
      <c r="F7" s="10">
        <f>SUM(F8,F13,F31,F33,F39)</f>
        <v>117890560</v>
      </c>
      <c r="G7" s="10">
        <f>F7-E7</f>
        <v>7544810</v>
      </c>
      <c r="H7" s="209">
        <f>F7/E7*100-100</f>
        <v>6.8374269058844703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>
        <f>SUM(U8,U13,U31,U33,U39)</f>
        <v>117890560</v>
      </c>
    </row>
    <row r="8" spans="2:25" ht="24.95" customHeight="1">
      <c r="B8" s="98"/>
      <c r="C8" s="106"/>
      <c r="D8" s="106" t="s">
        <v>15</v>
      </c>
      <c r="E8" s="10">
        <v>70697990</v>
      </c>
      <c r="F8" s="10">
        <f>U8</f>
        <v>74054280</v>
      </c>
      <c r="G8" s="10">
        <f>F8-E8</f>
        <v>3356290</v>
      </c>
      <c r="H8" s="209">
        <f>F8/E8*100-100</f>
        <v>4.7473626902264243</v>
      </c>
      <c r="I8" s="1" t="s">
        <v>181</v>
      </c>
      <c r="J8" s="35"/>
      <c r="K8" s="36"/>
      <c r="L8" s="36"/>
      <c r="M8" s="37"/>
      <c r="N8" s="36"/>
      <c r="O8" s="36"/>
      <c r="P8" s="37"/>
      <c r="Q8" s="106"/>
      <c r="R8" s="14"/>
      <c r="S8" s="14"/>
      <c r="T8" s="14"/>
      <c r="U8" s="15">
        <f>SUM(U9:U12)</f>
        <v>74054280</v>
      </c>
    </row>
    <row r="9" spans="2:25" ht="24.95" customHeight="1">
      <c r="B9" s="98"/>
      <c r="C9" s="120"/>
      <c r="D9" s="120"/>
      <c r="E9" s="10"/>
      <c r="F9" s="10"/>
      <c r="G9" s="10">
        <f t="shared" ref="G9:G81" si="0">F9-E9</f>
        <v>0</v>
      </c>
      <c r="H9" s="209"/>
      <c r="I9" s="228" t="s">
        <v>221</v>
      </c>
      <c r="J9" s="35">
        <v>2252070</v>
      </c>
      <c r="K9" s="36" t="s">
        <v>16</v>
      </c>
      <c r="L9" s="36" t="s">
        <v>17</v>
      </c>
      <c r="M9" s="37">
        <v>12</v>
      </c>
      <c r="N9" s="36" t="s">
        <v>18</v>
      </c>
      <c r="O9" s="36" t="s">
        <v>17</v>
      </c>
      <c r="P9" s="37">
        <v>1</v>
      </c>
      <c r="Q9" s="120" t="s">
        <v>19</v>
      </c>
      <c r="R9" s="120"/>
      <c r="S9" s="120"/>
      <c r="T9" s="120"/>
      <c r="U9" s="15">
        <f t="shared" ref="U9:U11" si="1">J9*M9*P9</f>
        <v>27024840</v>
      </c>
      <c r="V9" s="3" t="s">
        <v>62</v>
      </c>
    </row>
    <row r="10" spans="2:25" ht="24.75" customHeight="1">
      <c r="B10" s="98"/>
      <c r="C10" s="120"/>
      <c r="D10" s="120"/>
      <c r="E10" s="10"/>
      <c r="F10" s="10"/>
      <c r="G10" s="10">
        <f t="shared" si="0"/>
        <v>0</v>
      </c>
      <c r="H10" s="209"/>
      <c r="I10" s="229" t="s">
        <v>207</v>
      </c>
      <c r="J10" s="35">
        <v>1546660</v>
      </c>
      <c r="K10" s="36" t="s">
        <v>16</v>
      </c>
      <c r="L10" s="36" t="s">
        <v>17</v>
      </c>
      <c r="M10" s="37">
        <v>12</v>
      </c>
      <c r="N10" s="36" t="s">
        <v>18</v>
      </c>
      <c r="O10" s="36" t="s">
        <v>17</v>
      </c>
      <c r="P10" s="37">
        <v>1</v>
      </c>
      <c r="Q10" s="120" t="s">
        <v>19</v>
      </c>
      <c r="R10" s="120"/>
      <c r="S10" s="120"/>
      <c r="T10" s="120"/>
      <c r="U10" s="15">
        <f>J10*M10*P10</f>
        <v>18559920</v>
      </c>
      <c r="V10" s="3" t="s">
        <v>63</v>
      </c>
    </row>
    <row r="11" spans="2:25" ht="24.95" customHeight="1">
      <c r="B11" s="98"/>
      <c r="C11" s="120"/>
      <c r="D11" s="120"/>
      <c r="E11" s="10"/>
      <c r="F11" s="10"/>
      <c r="G11" s="10"/>
      <c r="H11" s="209"/>
      <c r="I11" s="246" t="s">
        <v>253</v>
      </c>
      <c r="J11" s="35">
        <v>1640270</v>
      </c>
      <c r="K11" s="36" t="s">
        <v>16</v>
      </c>
      <c r="L11" s="36" t="s">
        <v>17</v>
      </c>
      <c r="M11" s="37">
        <v>12</v>
      </c>
      <c r="N11" s="36" t="s">
        <v>18</v>
      </c>
      <c r="O11" s="36" t="s">
        <v>17</v>
      </c>
      <c r="P11" s="37">
        <v>1</v>
      </c>
      <c r="Q11" s="120" t="s">
        <v>19</v>
      </c>
      <c r="R11" s="120"/>
      <c r="S11" s="120"/>
      <c r="T11" s="120"/>
      <c r="U11" s="15">
        <f t="shared" si="1"/>
        <v>19683240</v>
      </c>
      <c r="V11" s="3" t="s">
        <v>252</v>
      </c>
    </row>
    <row r="12" spans="2:25" ht="24.95" customHeight="1">
      <c r="B12" s="98"/>
      <c r="C12" s="120"/>
      <c r="D12" s="120"/>
      <c r="E12" s="10"/>
      <c r="F12" s="10"/>
      <c r="G12" s="10"/>
      <c r="H12" s="209"/>
      <c r="I12" s="229" t="s">
        <v>222</v>
      </c>
      <c r="J12" s="35">
        <v>732190</v>
      </c>
      <c r="K12" s="36" t="s">
        <v>16</v>
      </c>
      <c r="L12" s="36" t="s">
        <v>17</v>
      </c>
      <c r="M12" s="37">
        <v>12</v>
      </c>
      <c r="N12" s="36" t="s">
        <v>18</v>
      </c>
      <c r="O12" s="36" t="s">
        <v>17</v>
      </c>
      <c r="P12" s="37">
        <v>1</v>
      </c>
      <c r="Q12" s="120" t="s">
        <v>19</v>
      </c>
      <c r="R12" s="120"/>
      <c r="S12" s="120"/>
      <c r="T12" s="120"/>
      <c r="U12" s="15">
        <f t="shared" ref="U12" si="2">J12*M12*P12</f>
        <v>8786280</v>
      </c>
      <c r="V12" s="3" t="s">
        <v>64</v>
      </c>
    </row>
    <row r="13" spans="2:25" ht="24.95" customHeight="1">
      <c r="B13" s="98"/>
      <c r="C13" s="120"/>
      <c r="D13" s="120" t="s">
        <v>21</v>
      </c>
      <c r="E13" s="10">
        <v>22799730</v>
      </c>
      <c r="F13" s="10">
        <f>U13</f>
        <v>25046520</v>
      </c>
      <c r="G13" s="10">
        <f>F13-E13</f>
        <v>2246790</v>
      </c>
      <c r="H13" s="209">
        <f>F13/E13*100-100</f>
        <v>9.8544588028016022</v>
      </c>
      <c r="I13" s="14" t="s">
        <v>21</v>
      </c>
      <c r="J13" s="35" t="s">
        <v>1</v>
      </c>
      <c r="K13" s="36" t="s">
        <v>1</v>
      </c>
      <c r="L13" s="36" t="s">
        <v>1</v>
      </c>
      <c r="M13" s="37" t="s">
        <v>1</v>
      </c>
      <c r="N13" s="36" t="s">
        <v>1</v>
      </c>
      <c r="O13" s="36" t="s">
        <v>1</v>
      </c>
      <c r="P13" s="37" t="s">
        <v>1</v>
      </c>
      <c r="Q13" s="120" t="s">
        <v>1</v>
      </c>
      <c r="R13" s="120"/>
      <c r="S13" s="120"/>
      <c r="T13" s="120"/>
      <c r="U13" s="15">
        <f>+U26+U14+U23+U18</f>
        <v>25046520</v>
      </c>
    </row>
    <row r="14" spans="2:25" ht="24.95" customHeight="1">
      <c r="B14" s="98"/>
      <c r="C14" s="120"/>
      <c r="D14" s="120"/>
      <c r="E14" s="10"/>
      <c r="F14" s="10"/>
      <c r="G14" s="10"/>
      <c r="H14" s="209"/>
      <c r="I14" s="14" t="s">
        <v>177</v>
      </c>
      <c r="J14" s="35"/>
      <c r="K14" s="36"/>
      <c r="L14" s="36"/>
      <c r="M14" s="37"/>
      <c r="N14" s="36"/>
      <c r="O14" s="36"/>
      <c r="P14" s="37"/>
      <c r="Q14" s="120"/>
      <c r="R14" s="120"/>
      <c r="S14" s="120"/>
      <c r="T14" s="120"/>
      <c r="U14" s="15">
        <f>SUM(U15:U17)</f>
        <v>4320000</v>
      </c>
    </row>
    <row r="15" spans="2:25" ht="24.95" customHeight="1">
      <c r="B15" s="98"/>
      <c r="C15" s="120"/>
      <c r="D15" s="120"/>
      <c r="E15" s="10"/>
      <c r="F15" s="10"/>
      <c r="G15" s="10"/>
      <c r="H15" s="209"/>
      <c r="I15" s="228" t="s">
        <v>205</v>
      </c>
      <c r="J15" s="35">
        <v>120000</v>
      </c>
      <c r="K15" s="36" t="s">
        <v>16</v>
      </c>
      <c r="L15" s="36" t="s">
        <v>17</v>
      </c>
      <c r="M15" s="37">
        <v>12</v>
      </c>
      <c r="N15" s="36" t="s">
        <v>18</v>
      </c>
      <c r="O15" s="36" t="s">
        <v>17</v>
      </c>
      <c r="P15" s="37">
        <v>1</v>
      </c>
      <c r="Q15" s="120" t="s">
        <v>19</v>
      </c>
      <c r="R15" s="120"/>
      <c r="S15" s="120"/>
      <c r="T15" s="120"/>
      <c r="U15" s="15">
        <f t="shared" ref="U15:U16" si="3">J15*M15*P15</f>
        <v>1440000</v>
      </c>
      <c r="V15" s="3" t="s">
        <v>62</v>
      </c>
    </row>
    <row r="16" spans="2:25" ht="24.95" customHeight="1">
      <c r="B16" s="98"/>
      <c r="C16" s="120"/>
      <c r="D16" s="120"/>
      <c r="E16" s="10"/>
      <c r="F16" s="10"/>
      <c r="G16" s="10"/>
      <c r="H16" s="209"/>
      <c r="I16" s="229" t="s">
        <v>206</v>
      </c>
      <c r="J16" s="35">
        <v>120000</v>
      </c>
      <c r="K16" s="36" t="s">
        <v>16</v>
      </c>
      <c r="L16" s="36" t="s">
        <v>17</v>
      </c>
      <c r="M16" s="37">
        <v>12</v>
      </c>
      <c r="N16" s="36" t="s">
        <v>18</v>
      </c>
      <c r="O16" s="36" t="s">
        <v>17</v>
      </c>
      <c r="P16" s="37">
        <v>1</v>
      </c>
      <c r="Q16" s="120" t="s">
        <v>19</v>
      </c>
      <c r="R16" s="120"/>
      <c r="S16" s="120"/>
      <c r="T16" s="120"/>
      <c r="U16" s="15">
        <f t="shared" si="3"/>
        <v>1440000</v>
      </c>
      <c r="V16" s="3" t="s">
        <v>63</v>
      </c>
    </row>
    <row r="17" spans="2:22" ht="24.95" customHeight="1">
      <c r="B17" s="98"/>
      <c r="C17" s="120"/>
      <c r="D17" s="120"/>
      <c r="E17" s="10"/>
      <c r="F17" s="10"/>
      <c r="G17" s="10"/>
      <c r="H17" s="209"/>
      <c r="I17" s="246" t="s">
        <v>254</v>
      </c>
      <c r="J17" s="35">
        <v>120000</v>
      </c>
      <c r="K17" s="36" t="s">
        <v>16</v>
      </c>
      <c r="L17" s="36" t="s">
        <v>17</v>
      </c>
      <c r="M17" s="37">
        <v>12</v>
      </c>
      <c r="N17" s="36" t="s">
        <v>18</v>
      </c>
      <c r="O17" s="36" t="s">
        <v>17</v>
      </c>
      <c r="P17" s="37">
        <v>1</v>
      </c>
      <c r="Q17" s="120" t="s">
        <v>19</v>
      </c>
      <c r="R17" s="120"/>
      <c r="S17" s="120"/>
      <c r="T17" s="120"/>
      <c r="U17" s="15">
        <f t="shared" ref="U17:U25" si="4">J17*M17*P17</f>
        <v>1440000</v>
      </c>
      <c r="V17" s="3" t="s">
        <v>252</v>
      </c>
    </row>
    <row r="18" spans="2:22" ht="24.95" customHeight="1">
      <c r="B18" s="98"/>
      <c r="C18" s="120"/>
      <c r="D18" s="120"/>
      <c r="E18" s="10"/>
      <c r="F18" s="10"/>
      <c r="G18" s="10"/>
      <c r="H18" s="209"/>
      <c r="I18" s="14" t="s">
        <v>182</v>
      </c>
      <c r="J18" s="35"/>
      <c r="K18" s="36"/>
      <c r="L18" s="36"/>
      <c r="M18" s="37"/>
      <c r="N18" s="36"/>
      <c r="O18" s="36"/>
      <c r="P18" s="37"/>
      <c r="Q18" s="120"/>
      <c r="R18" s="120"/>
      <c r="S18" s="120"/>
      <c r="T18" s="120"/>
      <c r="U18" s="15">
        <f>SUM(U19:U22)</f>
        <v>12729720</v>
      </c>
    </row>
    <row r="19" spans="2:22" ht="24.95" customHeight="1">
      <c r="B19" s="98"/>
      <c r="C19" s="120"/>
      <c r="D19" s="120"/>
      <c r="E19" s="10"/>
      <c r="F19" s="10"/>
      <c r="G19" s="10"/>
      <c r="H19" s="209"/>
      <c r="I19" s="228" t="s">
        <v>221</v>
      </c>
      <c r="J19" s="35">
        <v>409930</v>
      </c>
      <c r="K19" s="36" t="s">
        <v>16</v>
      </c>
      <c r="L19" s="36" t="s">
        <v>17</v>
      </c>
      <c r="M19" s="37">
        <v>12</v>
      </c>
      <c r="N19" s="36" t="s">
        <v>18</v>
      </c>
      <c r="O19" s="36" t="s">
        <v>17</v>
      </c>
      <c r="P19" s="37">
        <v>1</v>
      </c>
      <c r="Q19" s="120" t="s">
        <v>19</v>
      </c>
      <c r="R19" s="120"/>
      <c r="S19" s="120"/>
      <c r="T19" s="120"/>
      <c r="U19" s="15">
        <f>J19*M19*P19</f>
        <v>4919160</v>
      </c>
      <c r="V19" s="3" t="s">
        <v>62</v>
      </c>
    </row>
    <row r="20" spans="2:22" ht="24.95" customHeight="1">
      <c r="B20" s="98"/>
      <c r="C20" s="120"/>
      <c r="D20" s="120"/>
      <c r="E20" s="10"/>
      <c r="F20" s="10"/>
      <c r="G20" s="10"/>
      <c r="H20" s="209"/>
      <c r="I20" s="229" t="s">
        <v>207</v>
      </c>
      <c r="J20" s="35">
        <v>253340</v>
      </c>
      <c r="K20" s="36" t="s">
        <v>16</v>
      </c>
      <c r="L20" s="36" t="s">
        <v>17</v>
      </c>
      <c r="M20" s="37">
        <v>12</v>
      </c>
      <c r="N20" s="36" t="s">
        <v>18</v>
      </c>
      <c r="O20" s="36" t="s">
        <v>17</v>
      </c>
      <c r="P20" s="37">
        <v>1</v>
      </c>
      <c r="Q20" s="120" t="s">
        <v>19</v>
      </c>
      <c r="R20" s="120"/>
      <c r="S20" s="120"/>
      <c r="T20" s="120"/>
      <c r="U20" s="15">
        <f>J20*M20*P20</f>
        <v>3040080</v>
      </c>
      <c r="V20" s="3" t="s">
        <v>63</v>
      </c>
    </row>
    <row r="21" spans="2:22" ht="24.95" customHeight="1">
      <c r="B21" s="98"/>
      <c r="C21" s="120"/>
      <c r="D21" s="120"/>
      <c r="E21" s="10"/>
      <c r="F21" s="10"/>
      <c r="G21" s="10"/>
      <c r="H21" s="209"/>
      <c r="I21" s="246" t="s">
        <v>253</v>
      </c>
      <c r="J21" s="35">
        <v>289730</v>
      </c>
      <c r="K21" s="36" t="s">
        <v>16</v>
      </c>
      <c r="L21" s="36" t="s">
        <v>17</v>
      </c>
      <c r="M21" s="37">
        <v>12</v>
      </c>
      <c r="N21" s="36" t="s">
        <v>18</v>
      </c>
      <c r="O21" s="36" t="s">
        <v>17</v>
      </c>
      <c r="P21" s="37">
        <v>1</v>
      </c>
      <c r="Q21" s="120" t="s">
        <v>19</v>
      </c>
      <c r="R21" s="120"/>
      <c r="S21" s="120"/>
      <c r="T21" s="120"/>
      <c r="U21" s="15">
        <f t="shared" ref="U21:U22" si="5">J21*M21*P21</f>
        <v>3476760</v>
      </c>
      <c r="V21" s="3" t="s">
        <v>252</v>
      </c>
    </row>
    <row r="22" spans="2:22" ht="24.95" customHeight="1">
      <c r="B22" s="98"/>
      <c r="C22" s="120"/>
      <c r="D22" s="120"/>
      <c r="E22" s="10"/>
      <c r="F22" s="10"/>
      <c r="G22" s="10"/>
      <c r="H22" s="209"/>
      <c r="I22" s="229" t="s">
        <v>222</v>
      </c>
      <c r="J22" s="35">
        <v>107810</v>
      </c>
      <c r="K22" s="36" t="s">
        <v>16</v>
      </c>
      <c r="L22" s="36" t="s">
        <v>17</v>
      </c>
      <c r="M22" s="37">
        <v>12</v>
      </c>
      <c r="N22" s="36" t="s">
        <v>18</v>
      </c>
      <c r="O22" s="36" t="s">
        <v>17</v>
      </c>
      <c r="P22" s="37">
        <v>1</v>
      </c>
      <c r="Q22" s="120" t="s">
        <v>19</v>
      </c>
      <c r="R22" s="120"/>
      <c r="S22" s="120"/>
      <c r="T22" s="120"/>
      <c r="U22" s="15">
        <f t="shared" si="5"/>
        <v>1293720</v>
      </c>
    </row>
    <row r="23" spans="2:22" ht="24.95" customHeight="1">
      <c r="B23" s="98"/>
      <c r="C23" s="120"/>
      <c r="D23" s="120"/>
      <c r="E23" s="10"/>
      <c r="F23" s="10"/>
      <c r="G23" s="10"/>
      <c r="H23" s="209"/>
      <c r="I23" s="14" t="s">
        <v>178</v>
      </c>
      <c r="J23" s="35"/>
      <c r="K23" s="36"/>
      <c r="L23" s="36"/>
      <c r="M23" s="37"/>
      <c r="N23" s="36"/>
      <c r="O23" s="36"/>
      <c r="P23" s="37"/>
      <c r="Q23" s="120"/>
      <c r="R23" s="120"/>
      <c r="S23" s="120"/>
      <c r="T23" s="120"/>
      <c r="U23" s="15">
        <f>SUM(U24:U25)</f>
        <v>4800000</v>
      </c>
    </row>
    <row r="24" spans="2:22" ht="24.95" customHeight="1">
      <c r="B24" s="98"/>
      <c r="C24" s="120"/>
      <c r="D24" s="120"/>
      <c r="E24" s="10"/>
      <c r="F24" s="10"/>
      <c r="G24" s="10"/>
      <c r="H24" s="209"/>
      <c r="I24" s="70" t="s">
        <v>221</v>
      </c>
      <c r="J24" s="35">
        <v>300000</v>
      </c>
      <c r="K24" s="49" t="s">
        <v>16</v>
      </c>
      <c r="L24" s="49" t="s">
        <v>17</v>
      </c>
      <c r="M24" s="37">
        <v>12</v>
      </c>
      <c r="N24" s="36" t="s">
        <v>18</v>
      </c>
      <c r="O24" s="49" t="s">
        <v>17</v>
      </c>
      <c r="P24" s="37">
        <v>1</v>
      </c>
      <c r="Q24" s="120" t="s">
        <v>19</v>
      </c>
      <c r="R24" s="120"/>
      <c r="S24" s="120"/>
      <c r="T24" s="120"/>
      <c r="U24" s="15">
        <f t="shared" si="4"/>
        <v>3600000</v>
      </c>
      <c r="V24" s="3" t="s">
        <v>62</v>
      </c>
    </row>
    <row r="25" spans="2:22" ht="24.95" customHeight="1">
      <c r="B25" s="98"/>
      <c r="C25" s="120"/>
      <c r="D25" s="120"/>
      <c r="E25" s="10"/>
      <c r="F25" s="10"/>
      <c r="G25" s="10"/>
      <c r="H25" s="209"/>
      <c r="I25" s="70" t="s">
        <v>253</v>
      </c>
      <c r="J25" s="35">
        <v>100000</v>
      </c>
      <c r="K25" s="49" t="s">
        <v>246</v>
      </c>
      <c r="L25" s="49" t="s">
        <v>247</v>
      </c>
      <c r="M25" s="37">
        <v>12</v>
      </c>
      <c r="N25" s="49" t="s">
        <v>248</v>
      </c>
      <c r="O25" s="36" t="s">
        <v>244</v>
      </c>
      <c r="P25" s="37">
        <v>1</v>
      </c>
      <c r="Q25" s="107" t="s">
        <v>249</v>
      </c>
      <c r="R25" s="120"/>
      <c r="S25" s="120"/>
      <c r="T25" s="120"/>
      <c r="U25" s="15">
        <f t="shared" si="4"/>
        <v>1200000</v>
      </c>
      <c r="V25" s="3" t="s">
        <v>256</v>
      </c>
    </row>
    <row r="26" spans="2:22" ht="24.95" customHeight="1">
      <c r="B26" s="98"/>
      <c r="C26" s="120"/>
      <c r="D26" s="120"/>
      <c r="E26" s="10"/>
      <c r="F26" s="10"/>
      <c r="G26" s="10"/>
      <c r="H26" s="209"/>
      <c r="I26" s="14" t="s">
        <v>140</v>
      </c>
      <c r="J26" s="35"/>
      <c r="K26" s="36"/>
      <c r="L26" s="36"/>
      <c r="M26" s="37"/>
      <c r="N26" s="36"/>
      <c r="O26" s="36"/>
      <c r="P26" s="37"/>
      <c r="Q26" s="120"/>
      <c r="R26" s="120"/>
      <c r="S26" s="120"/>
      <c r="T26" s="120"/>
      <c r="U26" s="15">
        <f>SUM(U27:U30)</f>
        <v>3196800</v>
      </c>
    </row>
    <row r="27" spans="2:22" ht="24.95" customHeight="1">
      <c r="B27" s="98"/>
      <c r="C27" s="120"/>
      <c r="D27" s="120"/>
      <c r="E27" s="10"/>
      <c r="F27" s="10"/>
      <c r="G27" s="10"/>
      <c r="H27" s="209"/>
      <c r="I27" s="228" t="s">
        <v>221</v>
      </c>
      <c r="J27" s="35">
        <v>3082000</v>
      </c>
      <c r="K27" s="36" t="s">
        <v>16</v>
      </c>
      <c r="L27" s="36" t="s">
        <v>17</v>
      </c>
      <c r="M27" s="37">
        <v>20</v>
      </c>
      <c r="N27" s="36" t="s">
        <v>7</v>
      </c>
      <c r="O27" s="36" t="s">
        <v>17</v>
      </c>
      <c r="P27" s="37">
        <v>2</v>
      </c>
      <c r="Q27" s="36" t="s">
        <v>20</v>
      </c>
      <c r="R27" s="120"/>
      <c r="S27" s="120"/>
      <c r="T27" s="120"/>
      <c r="U27" s="15">
        <f>J27*P27*M27%</f>
        <v>1232800</v>
      </c>
    </row>
    <row r="28" spans="2:22" ht="24.95" customHeight="1">
      <c r="B28" s="98"/>
      <c r="C28" s="120"/>
      <c r="D28" s="120"/>
      <c r="E28" s="10"/>
      <c r="F28" s="10"/>
      <c r="G28" s="10"/>
      <c r="H28" s="209"/>
      <c r="I28" s="229" t="s">
        <v>207</v>
      </c>
      <c r="J28" s="35">
        <v>1920000</v>
      </c>
      <c r="K28" s="36" t="s">
        <v>16</v>
      </c>
      <c r="L28" s="36" t="s">
        <v>17</v>
      </c>
      <c r="M28" s="37">
        <v>20</v>
      </c>
      <c r="N28" s="36" t="s">
        <v>7</v>
      </c>
      <c r="O28" s="36" t="s">
        <v>17</v>
      </c>
      <c r="P28" s="37">
        <v>2</v>
      </c>
      <c r="Q28" s="36" t="s">
        <v>20</v>
      </c>
      <c r="R28" s="120"/>
      <c r="S28" s="120"/>
      <c r="T28" s="120"/>
      <c r="U28" s="15">
        <f t="shared" ref="U28:U30" si="6">J28*P28*M28%</f>
        <v>768000</v>
      </c>
      <c r="V28" s="3" t="s">
        <v>257</v>
      </c>
    </row>
    <row r="29" spans="2:22" ht="24.95" customHeight="1">
      <c r="B29" s="98"/>
      <c r="C29" s="120"/>
      <c r="D29" s="120"/>
      <c r="E29" s="10"/>
      <c r="F29" s="10"/>
      <c r="G29" s="10"/>
      <c r="H29" s="209"/>
      <c r="I29" s="246" t="s">
        <v>255</v>
      </c>
      <c r="J29" s="35">
        <v>2150000</v>
      </c>
      <c r="K29" s="36" t="s">
        <v>16</v>
      </c>
      <c r="L29" s="36" t="s">
        <v>17</v>
      </c>
      <c r="M29" s="37">
        <v>20</v>
      </c>
      <c r="N29" s="36" t="s">
        <v>7</v>
      </c>
      <c r="O29" s="36" t="s">
        <v>17</v>
      </c>
      <c r="P29" s="37">
        <v>2</v>
      </c>
      <c r="Q29" s="36" t="s">
        <v>20</v>
      </c>
      <c r="R29" s="120"/>
      <c r="S29" s="120"/>
      <c r="T29" s="120"/>
      <c r="U29" s="15">
        <f t="shared" si="6"/>
        <v>860000</v>
      </c>
      <c r="V29" s="3" t="s">
        <v>256</v>
      </c>
    </row>
    <row r="30" spans="2:22" ht="24.95" customHeight="1">
      <c r="B30" s="98"/>
      <c r="C30" s="120"/>
      <c r="D30" s="120"/>
      <c r="E30" s="10"/>
      <c r="F30" s="10"/>
      <c r="G30" s="10"/>
      <c r="H30" s="209"/>
      <c r="I30" s="229" t="s">
        <v>222</v>
      </c>
      <c r="J30" s="35">
        <v>840000</v>
      </c>
      <c r="K30" s="36" t="s">
        <v>16</v>
      </c>
      <c r="L30" s="36" t="s">
        <v>17</v>
      </c>
      <c r="M30" s="37">
        <v>20</v>
      </c>
      <c r="N30" s="36" t="s">
        <v>7</v>
      </c>
      <c r="O30" s="36" t="s">
        <v>17</v>
      </c>
      <c r="P30" s="37">
        <v>2</v>
      </c>
      <c r="Q30" s="36" t="s">
        <v>20</v>
      </c>
      <c r="R30" s="120"/>
      <c r="S30" s="120"/>
      <c r="T30" s="120"/>
      <c r="U30" s="15">
        <f t="shared" si="6"/>
        <v>336000</v>
      </c>
    </row>
    <row r="31" spans="2:22" ht="24.95" customHeight="1">
      <c r="B31" s="98"/>
      <c r="C31" s="120"/>
      <c r="D31" s="120" t="s">
        <v>37</v>
      </c>
      <c r="E31" s="10">
        <v>7791470</v>
      </c>
      <c r="F31" s="10">
        <f>U31</f>
        <v>8258400</v>
      </c>
      <c r="G31" s="10">
        <f>F31-E31</f>
        <v>466930</v>
      </c>
      <c r="H31" s="209">
        <f>F31/E31*100-100</f>
        <v>5.9928357549987368</v>
      </c>
      <c r="I31" s="14" t="s">
        <v>37</v>
      </c>
      <c r="J31" s="35"/>
      <c r="K31" s="36"/>
      <c r="L31" s="36"/>
      <c r="M31" s="37"/>
      <c r="N31" s="36"/>
      <c r="O31" s="36"/>
      <c r="P31" s="37"/>
      <c r="Q31" s="120"/>
      <c r="R31" s="120"/>
      <c r="S31" s="120"/>
      <c r="T31" s="120"/>
      <c r="U31" s="15">
        <f>U32</f>
        <v>8258400</v>
      </c>
    </row>
    <row r="32" spans="2:22" ht="24.95" customHeight="1">
      <c r="B32" s="98"/>
      <c r="C32" s="120"/>
      <c r="D32" s="120"/>
      <c r="E32" s="10"/>
      <c r="F32" s="10"/>
      <c r="G32" s="10">
        <f t="shared" si="0"/>
        <v>0</v>
      </c>
      <c r="H32" s="209"/>
      <c r="I32" s="1" t="s">
        <v>141</v>
      </c>
      <c r="J32" s="35">
        <f>U13+U8</f>
        <v>99100800</v>
      </c>
      <c r="K32" s="36" t="s">
        <v>16</v>
      </c>
      <c r="L32" s="49" t="s">
        <v>65</v>
      </c>
      <c r="M32" s="37">
        <v>12</v>
      </c>
      <c r="N32" s="36" t="s">
        <v>18</v>
      </c>
      <c r="O32" s="36"/>
      <c r="P32" s="37"/>
      <c r="Q32" s="120"/>
      <c r="R32" s="120"/>
      <c r="S32" s="120"/>
      <c r="T32" s="120"/>
      <c r="U32" s="15">
        <f>ROUNDDOWN(J32/M32,-1)</f>
        <v>8258400</v>
      </c>
    </row>
    <row r="33" spans="2:21" ht="24.95" customHeight="1">
      <c r="B33" s="98"/>
      <c r="C33" s="120"/>
      <c r="D33" s="120" t="s">
        <v>35</v>
      </c>
      <c r="E33" s="10">
        <v>8156560</v>
      </c>
      <c r="F33" s="10">
        <f>U33</f>
        <v>9151360</v>
      </c>
      <c r="G33" s="10">
        <f>F33-E33</f>
        <v>994800</v>
      </c>
      <c r="H33" s="209">
        <f>F33/E33*100-100</f>
        <v>12.196318055650906</v>
      </c>
      <c r="I33" s="14" t="s">
        <v>38</v>
      </c>
      <c r="J33" s="35"/>
      <c r="K33" s="36"/>
      <c r="L33" s="36"/>
      <c r="M33" s="37"/>
      <c r="N33" s="36"/>
      <c r="O33" s="36"/>
      <c r="P33" s="37"/>
      <c r="Q33" s="120"/>
      <c r="R33" s="120"/>
      <c r="S33" s="120"/>
      <c r="T33" s="120"/>
      <c r="U33" s="15">
        <f>SUM(U34:U38)</f>
        <v>9151360</v>
      </c>
    </row>
    <row r="34" spans="2:21" ht="24.95" customHeight="1">
      <c r="B34" s="98"/>
      <c r="C34" s="103"/>
      <c r="D34" s="103"/>
      <c r="E34" s="10"/>
      <c r="F34" s="10"/>
      <c r="G34" s="10">
        <f t="shared" si="0"/>
        <v>0</v>
      </c>
      <c r="H34" s="209"/>
      <c r="I34" s="1" t="s">
        <v>142</v>
      </c>
      <c r="J34" s="35">
        <f>J32</f>
        <v>99100800</v>
      </c>
      <c r="K34" s="36" t="s">
        <v>16</v>
      </c>
      <c r="L34" s="36" t="s">
        <v>17</v>
      </c>
      <c r="M34" s="50">
        <v>4.5</v>
      </c>
      <c r="N34" s="36" t="s">
        <v>7</v>
      </c>
      <c r="O34" s="36"/>
      <c r="P34" s="37"/>
      <c r="Q34" s="103"/>
      <c r="R34" s="103"/>
      <c r="S34" s="103"/>
      <c r="T34" s="103"/>
      <c r="U34" s="51">
        <f>ROUNDDOWN((J34*M34/100),-1)</f>
        <v>4459530</v>
      </c>
    </row>
    <row r="35" spans="2:21" ht="24.95" customHeight="1">
      <c r="B35" s="98"/>
      <c r="C35" s="103"/>
      <c r="D35" s="103"/>
      <c r="E35" s="10"/>
      <c r="F35" s="10"/>
      <c r="G35" s="10">
        <f t="shared" si="0"/>
        <v>0</v>
      </c>
      <c r="H35" s="209"/>
      <c r="I35" s="1" t="s">
        <v>143</v>
      </c>
      <c r="J35" s="35">
        <f>J32</f>
        <v>99100800</v>
      </c>
      <c r="K35" s="36" t="s">
        <v>16</v>
      </c>
      <c r="L35" s="36" t="s">
        <v>17</v>
      </c>
      <c r="M35" s="52">
        <v>3.06</v>
      </c>
      <c r="N35" s="36" t="s">
        <v>7</v>
      </c>
      <c r="O35" s="36"/>
      <c r="P35" s="37"/>
      <c r="Q35" s="103"/>
      <c r="R35" s="103"/>
      <c r="S35" s="103"/>
      <c r="T35" s="103"/>
      <c r="U35" s="15">
        <f>ROUNDDOWN((J35*M35/100),-1)</f>
        <v>3032480</v>
      </c>
    </row>
    <row r="36" spans="2:21" ht="24.95" customHeight="1">
      <c r="B36" s="98"/>
      <c r="C36" s="103"/>
      <c r="D36" s="103"/>
      <c r="E36" s="10"/>
      <c r="F36" s="10"/>
      <c r="G36" s="10">
        <f t="shared" si="0"/>
        <v>0</v>
      </c>
      <c r="H36" s="209"/>
      <c r="I36" s="1" t="s">
        <v>144</v>
      </c>
      <c r="J36" s="35">
        <f>U35</f>
        <v>3032480</v>
      </c>
      <c r="K36" s="36" t="s">
        <v>16</v>
      </c>
      <c r="L36" s="36" t="s">
        <v>17</v>
      </c>
      <c r="M36" s="52">
        <v>6.55</v>
      </c>
      <c r="N36" s="36" t="s">
        <v>7</v>
      </c>
      <c r="O36" s="36"/>
      <c r="P36" s="37"/>
      <c r="Q36" s="103"/>
      <c r="R36" s="103"/>
      <c r="S36" s="103"/>
      <c r="T36" s="103"/>
      <c r="U36" s="15">
        <f>ROUNDDOWN((J36*M36/100),-1)</f>
        <v>198620</v>
      </c>
    </row>
    <row r="37" spans="2:21" ht="24.95" customHeight="1">
      <c r="B37" s="98"/>
      <c r="C37" s="103"/>
      <c r="D37" s="103"/>
      <c r="E37" s="10"/>
      <c r="F37" s="10"/>
      <c r="G37" s="10">
        <f t="shared" si="0"/>
        <v>0</v>
      </c>
      <c r="H37" s="209"/>
      <c r="I37" s="1" t="s">
        <v>146</v>
      </c>
      <c r="J37" s="35">
        <f>J32</f>
        <v>99100800</v>
      </c>
      <c r="K37" s="36" t="s">
        <v>16</v>
      </c>
      <c r="L37" s="36" t="s">
        <v>17</v>
      </c>
      <c r="M37" s="52">
        <v>0.9</v>
      </c>
      <c r="N37" s="36" t="s">
        <v>7</v>
      </c>
      <c r="O37" s="36"/>
      <c r="P37" s="37"/>
      <c r="Q37" s="103"/>
      <c r="R37" s="103"/>
      <c r="S37" s="103"/>
      <c r="T37" s="103"/>
      <c r="U37" s="15">
        <f>ROUNDDOWN((J37*M37/100),-1)</f>
        <v>891900</v>
      </c>
    </row>
    <row r="38" spans="2:21" ht="24.95" customHeight="1">
      <c r="B38" s="98"/>
      <c r="C38" s="103"/>
      <c r="D38" s="103"/>
      <c r="E38" s="10"/>
      <c r="F38" s="10"/>
      <c r="G38" s="10">
        <f t="shared" si="0"/>
        <v>0</v>
      </c>
      <c r="H38" s="209"/>
      <c r="I38" s="1" t="s">
        <v>145</v>
      </c>
      <c r="J38" s="35">
        <f>J32</f>
        <v>99100800</v>
      </c>
      <c r="K38" s="36" t="s">
        <v>16</v>
      </c>
      <c r="L38" s="36" t="s">
        <v>17</v>
      </c>
      <c r="M38" s="52">
        <v>0.57399999999999995</v>
      </c>
      <c r="N38" s="36" t="s">
        <v>7</v>
      </c>
      <c r="O38" s="36"/>
      <c r="P38" s="37"/>
      <c r="Q38" s="103"/>
      <c r="R38" s="103"/>
      <c r="S38" s="103"/>
      <c r="T38" s="103"/>
      <c r="U38" s="15">
        <f>ROUNDDOWN((J38*M38/100),-1)</f>
        <v>568830</v>
      </c>
    </row>
    <row r="39" spans="2:21" ht="24.95" customHeight="1">
      <c r="B39" s="98"/>
      <c r="C39" s="103"/>
      <c r="D39" s="103" t="s">
        <v>22</v>
      </c>
      <c r="E39" s="10">
        <v>900000</v>
      </c>
      <c r="F39" s="10">
        <f>U39</f>
        <v>1380000</v>
      </c>
      <c r="G39" s="10">
        <f>F39-E39</f>
        <v>480000</v>
      </c>
      <c r="H39" s="209">
        <f>F39/E39*100-100</f>
        <v>53.333333333333343</v>
      </c>
      <c r="I39" s="14" t="s">
        <v>22</v>
      </c>
      <c r="J39" s="42">
        <v>345000</v>
      </c>
      <c r="K39" s="49" t="s">
        <v>16</v>
      </c>
      <c r="L39" s="49" t="s">
        <v>17</v>
      </c>
      <c r="M39" s="37">
        <v>4</v>
      </c>
      <c r="N39" s="49" t="s">
        <v>224</v>
      </c>
      <c r="O39" s="36" t="s">
        <v>1</v>
      </c>
      <c r="P39" s="37" t="s">
        <v>1</v>
      </c>
      <c r="Q39" s="103" t="s">
        <v>1</v>
      </c>
      <c r="R39" s="103"/>
      <c r="S39" s="103"/>
      <c r="T39" s="103"/>
      <c r="U39" s="15">
        <f>J39*M39</f>
        <v>1380000</v>
      </c>
    </row>
    <row r="40" spans="2:21" ht="24.95" customHeight="1">
      <c r="B40" s="98" t="s">
        <v>1</v>
      </c>
      <c r="C40" s="103" t="s">
        <v>23</v>
      </c>
      <c r="D40" s="104" t="s">
        <v>9</v>
      </c>
      <c r="E40" s="10">
        <f>SUM(E42,E41)</f>
        <v>440000</v>
      </c>
      <c r="F40" s="10">
        <f>SUM(F42,F41)</f>
        <v>800000</v>
      </c>
      <c r="G40" s="10">
        <f>F40-E40</f>
        <v>360000</v>
      </c>
      <c r="H40" s="209">
        <f t="shared" ref="H40:H58" si="7">F40/E40*100-100</f>
        <v>81.818181818181813</v>
      </c>
      <c r="I40" s="14"/>
      <c r="J40" s="35" t="s">
        <v>1</v>
      </c>
      <c r="K40" s="36" t="s">
        <v>1</v>
      </c>
      <c r="L40" s="36" t="s">
        <v>1</v>
      </c>
      <c r="M40" s="37" t="s">
        <v>1</v>
      </c>
      <c r="N40" s="36" t="s">
        <v>1</v>
      </c>
      <c r="O40" s="36" t="s">
        <v>1</v>
      </c>
      <c r="P40" s="37" t="s">
        <v>1</v>
      </c>
      <c r="Q40" s="103" t="s">
        <v>1</v>
      </c>
      <c r="R40" s="103"/>
      <c r="S40" s="103"/>
      <c r="T40" s="103"/>
      <c r="U40" s="15">
        <f>U41+U42</f>
        <v>800000</v>
      </c>
    </row>
    <row r="41" spans="2:21" ht="24.95" customHeight="1">
      <c r="B41" s="98"/>
      <c r="C41" s="103"/>
      <c r="D41" s="103" t="s">
        <v>24</v>
      </c>
      <c r="E41" s="10">
        <v>340000</v>
      </c>
      <c r="F41" s="10">
        <f>U41</f>
        <v>400000</v>
      </c>
      <c r="G41" s="10">
        <f t="shared" ref="G41:G69" si="8">F41-E41</f>
        <v>60000</v>
      </c>
      <c r="H41" s="209">
        <f t="shared" si="7"/>
        <v>17.64705882352942</v>
      </c>
      <c r="I41" s="1" t="s">
        <v>147</v>
      </c>
      <c r="J41" s="35">
        <v>100000</v>
      </c>
      <c r="K41" s="36" t="s">
        <v>16</v>
      </c>
      <c r="L41" s="36" t="s">
        <v>17</v>
      </c>
      <c r="M41" s="37">
        <v>4</v>
      </c>
      <c r="N41" s="49" t="s">
        <v>224</v>
      </c>
      <c r="O41" s="36" t="s">
        <v>1</v>
      </c>
      <c r="P41" s="37" t="s">
        <v>1</v>
      </c>
      <c r="Q41" s="103" t="s">
        <v>1</v>
      </c>
      <c r="R41" s="103"/>
      <c r="S41" s="103"/>
      <c r="T41" s="103"/>
      <c r="U41" s="15">
        <f>+J41*M41</f>
        <v>400000</v>
      </c>
    </row>
    <row r="42" spans="2:21" ht="24.95" customHeight="1">
      <c r="B42" s="98"/>
      <c r="C42" s="103"/>
      <c r="D42" s="103" t="s">
        <v>25</v>
      </c>
      <c r="E42" s="10">
        <v>100000</v>
      </c>
      <c r="F42" s="10">
        <f>U42</f>
        <v>400000</v>
      </c>
      <c r="G42" s="10">
        <f t="shared" si="8"/>
        <v>300000</v>
      </c>
      <c r="H42" s="209">
        <f t="shared" si="7"/>
        <v>300</v>
      </c>
      <c r="I42" s="1" t="s">
        <v>148</v>
      </c>
      <c r="J42" s="35">
        <v>100000</v>
      </c>
      <c r="K42" s="36" t="s">
        <v>16</v>
      </c>
      <c r="L42" s="36" t="s">
        <v>17</v>
      </c>
      <c r="M42" s="37">
        <v>4</v>
      </c>
      <c r="N42" s="49" t="s">
        <v>224</v>
      </c>
      <c r="O42" s="36"/>
      <c r="P42" s="37"/>
      <c r="Q42" s="103"/>
      <c r="R42" s="103"/>
      <c r="S42" s="103"/>
      <c r="T42" s="103"/>
      <c r="U42" s="15">
        <f>+J42*M42</f>
        <v>400000</v>
      </c>
    </row>
    <row r="43" spans="2:21" ht="24.95" customHeight="1">
      <c r="B43" s="98" t="s">
        <v>1</v>
      </c>
      <c r="C43" s="103" t="s">
        <v>26</v>
      </c>
      <c r="D43" s="104" t="s">
        <v>46</v>
      </c>
      <c r="E43" s="10">
        <f>E44+E45+E46+E51+E55</f>
        <v>18690000</v>
      </c>
      <c r="F43" s="10">
        <f>F44+F45+F46+F51+F55</f>
        <v>18940000</v>
      </c>
      <c r="G43" s="10">
        <f t="shared" si="8"/>
        <v>250000</v>
      </c>
      <c r="H43" s="209">
        <f t="shared" si="7"/>
        <v>1.337613697164258</v>
      </c>
      <c r="I43" s="1"/>
      <c r="J43" s="35" t="s">
        <v>1</v>
      </c>
      <c r="K43" s="36" t="s">
        <v>1</v>
      </c>
      <c r="L43" s="36" t="s">
        <v>1</v>
      </c>
      <c r="M43" s="37" t="s">
        <v>1</v>
      </c>
      <c r="N43" s="36" t="s">
        <v>1</v>
      </c>
      <c r="O43" s="36" t="s">
        <v>1</v>
      </c>
      <c r="P43" s="37" t="s">
        <v>1</v>
      </c>
      <c r="Q43" s="103" t="s">
        <v>1</v>
      </c>
      <c r="R43" s="103"/>
      <c r="S43" s="103"/>
      <c r="T43" s="103"/>
      <c r="U43" s="15">
        <f>SUM(U44,U45,U46,U51,U55)</f>
        <v>18940000</v>
      </c>
    </row>
    <row r="44" spans="2:21" ht="24.95" customHeight="1">
      <c r="B44" s="98"/>
      <c r="C44" s="103"/>
      <c r="D44" s="103" t="s">
        <v>27</v>
      </c>
      <c r="E44" s="10">
        <v>400000</v>
      </c>
      <c r="F44" s="10">
        <f>U44</f>
        <v>900000</v>
      </c>
      <c r="G44" s="10">
        <f t="shared" si="8"/>
        <v>500000</v>
      </c>
      <c r="H44" s="209">
        <f t="shared" si="7"/>
        <v>125</v>
      </c>
      <c r="I44" s="14" t="s">
        <v>39</v>
      </c>
      <c r="J44" s="35">
        <v>150000</v>
      </c>
      <c r="K44" s="36" t="s">
        <v>16</v>
      </c>
      <c r="L44" s="36" t="s">
        <v>17</v>
      </c>
      <c r="M44" s="37">
        <v>6</v>
      </c>
      <c r="N44" s="36" t="s">
        <v>20</v>
      </c>
      <c r="O44" s="36" t="s">
        <v>1</v>
      </c>
      <c r="P44" s="37" t="s">
        <v>1</v>
      </c>
      <c r="Q44" s="103" t="s">
        <v>1</v>
      </c>
      <c r="R44" s="103"/>
      <c r="S44" s="103"/>
      <c r="T44" s="103"/>
      <c r="U44" s="15">
        <f>+J44*M44</f>
        <v>900000</v>
      </c>
    </row>
    <row r="45" spans="2:21" ht="24.95" customHeight="1">
      <c r="B45" s="98"/>
      <c r="C45" s="120"/>
      <c r="D45" s="120" t="s">
        <v>28</v>
      </c>
      <c r="E45" s="10">
        <v>7350000</v>
      </c>
      <c r="F45" s="10">
        <f>U45</f>
        <v>6000000</v>
      </c>
      <c r="G45" s="10">
        <f>F45-E45</f>
        <v>-1350000</v>
      </c>
      <c r="H45" s="209">
        <f t="shared" si="7"/>
        <v>-18.367346938775512</v>
      </c>
      <c r="I45" s="14" t="s">
        <v>40</v>
      </c>
      <c r="J45" s="42">
        <v>500000</v>
      </c>
      <c r="K45" s="36" t="s">
        <v>16</v>
      </c>
      <c r="L45" s="36" t="s">
        <v>17</v>
      </c>
      <c r="M45" s="37">
        <v>12</v>
      </c>
      <c r="N45" s="49" t="s">
        <v>18</v>
      </c>
      <c r="O45" s="36" t="s">
        <v>1</v>
      </c>
      <c r="P45" s="37" t="s">
        <v>1</v>
      </c>
      <c r="Q45" s="120" t="s">
        <v>1</v>
      </c>
      <c r="R45" s="120"/>
      <c r="S45" s="120"/>
      <c r="T45" s="120"/>
      <c r="U45" s="15">
        <f t="shared" ref="U45" si="9">+J45*M45</f>
        <v>6000000</v>
      </c>
    </row>
    <row r="46" spans="2:21" ht="24.95" customHeight="1">
      <c r="B46" s="98"/>
      <c r="C46" s="103"/>
      <c r="D46" s="103" t="s">
        <v>36</v>
      </c>
      <c r="E46" s="10">
        <v>4660000</v>
      </c>
      <c r="F46" s="10">
        <f>U46</f>
        <v>5640000</v>
      </c>
      <c r="G46" s="10">
        <f t="shared" si="8"/>
        <v>980000</v>
      </c>
      <c r="H46" s="209">
        <f t="shared" si="7"/>
        <v>21.030042918454939</v>
      </c>
      <c r="I46" s="14" t="s">
        <v>36</v>
      </c>
      <c r="J46" s="42"/>
      <c r="K46" s="36"/>
      <c r="L46" s="36"/>
      <c r="M46" s="37"/>
      <c r="N46" s="49"/>
      <c r="O46" s="36"/>
      <c r="P46" s="37"/>
      <c r="Q46" s="103"/>
      <c r="R46" s="103"/>
      <c r="S46" s="103"/>
      <c r="T46" s="103"/>
      <c r="U46" s="15">
        <f>SUM(U47:U50)</f>
        <v>5640000</v>
      </c>
    </row>
    <row r="47" spans="2:21" ht="24.95" customHeight="1">
      <c r="B47" s="98"/>
      <c r="C47" s="103"/>
      <c r="D47" s="103"/>
      <c r="E47" s="10"/>
      <c r="F47" s="10"/>
      <c r="G47" s="10"/>
      <c r="H47" s="209"/>
      <c r="I47" s="1" t="s">
        <v>167</v>
      </c>
      <c r="J47" s="42">
        <v>60000</v>
      </c>
      <c r="K47" s="49" t="s">
        <v>171</v>
      </c>
      <c r="L47" s="36" t="s">
        <v>17</v>
      </c>
      <c r="M47" s="37">
        <v>1</v>
      </c>
      <c r="N47" s="49" t="s">
        <v>20</v>
      </c>
      <c r="O47" s="36" t="s">
        <v>1</v>
      </c>
      <c r="P47" s="37"/>
      <c r="Q47" s="103"/>
      <c r="R47" s="103"/>
      <c r="S47" s="103"/>
      <c r="T47" s="103"/>
      <c r="U47" s="15">
        <f>J47*M47</f>
        <v>60000</v>
      </c>
    </row>
    <row r="48" spans="2:21" ht="24.95" customHeight="1">
      <c r="B48" s="98"/>
      <c r="C48" s="103"/>
      <c r="D48" s="103"/>
      <c r="E48" s="10"/>
      <c r="F48" s="10"/>
      <c r="G48" s="10"/>
      <c r="H48" s="209"/>
      <c r="I48" s="1" t="s">
        <v>168</v>
      </c>
      <c r="J48" s="42">
        <v>120000</v>
      </c>
      <c r="K48" s="49" t="s">
        <v>171</v>
      </c>
      <c r="L48" s="36" t="s">
        <v>17</v>
      </c>
      <c r="M48" s="37">
        <v>12</v>
      </c>
      <c r="N48" s="49" t="s">
        <v>172</v>
      </c>
      <c r="O48" s="36"/>
      <c r="P48" s="37"/>
      <c r="Q48" s="103"/>
      <c r="R48" s="103"/>
      <c r="S48" s="103"/>
      <c r="T48" s="103"/>
      <c r="U48" s="15">
        <f>J48*M48</f>
        <v>1440000</v>
      </c>
    </row>
    <row r="49" spans="2:21" ht="24.95" customHeight="1">
      <c r="B49" s="98"/>
      <c r="C49" s="103"/>
      <c r="D49" s="103"/>
      <c r="E49" s="10"/>
      <c r="F49" s="10"/>
      <c r="G49" s="10"/>
      <c r="H49" s="209"/>
      <c r="I49" s="1" t="s">
        <v>169</v>
      </c>
      <c r="J49" s="42">
        <v>300000</v>
      </c>
      <c r="K49" s="49" t="s">
        <v>171</v>
      </c>
      <c r="L49" s="36" t="s">
        <v>17</v>
      </c>
      <c r="M49" s="37">
        <v>12</v>
      </c>
      <c r="N49" s="49" t="s">
        <v>172</v>
      </c>
      <c r="O49" s="36"/>
      <c r="P49" s="37"/>
      <c r="Q49" s="103"/>
      <c r="R49" s="103"/>
      <c r="S49" s="103"/>
      <c r="T49" s="103"/>
      <c r="U49" s="15">
        <f t="shared" ref="U49:U50" si="10">J49*M49</f>
        <v>3600000</v>
      </c>
    </row>
    <row r="50" spans="2:21" ht="24.95" customHeight="1">
      <c r="B50" s="98"/>
      <c r="C50" s="103"/>
      <c r="D50" s="103"/>
      <c r="E50" s="10"/>
      <c r="F50" s="10"/>
      <c r="G50" s="10"/>
      <c r="H50" s="209"/>
      <c r="I50" s="1" t="s">
        <v>170</v>
      </c>
      <c r="J50" s="42">
        <v>90000</v>
      </c>
      <c r="K50" s="49" t="s">
        <v>171</v>
      </c>
      <c r="L50" s="36" t="s">
        <v>17</v>
      </c>
      <c r="M50" s="37">
        <v>6</v>
      </c>
      <c r="N50" s="49" t="s">
        <v>172</v>
      </c>
      <c r="O50" s="36"/>
      <c r="P50" s="37"/>
      <c r="Q50" s="103"/>
      <c r="R50" s="103"/>
      <c r="S50" s="103"/>
      <c r="T50" s="103"/>
      <c r="U50" s="15">
        <f t="shared" si="10"/>
        <v>540000</v>
      </c>
    </row>
    <row r="51" spans="2:21" ht="24.95" customHeight="1">
      <c r="B51" s="98"/>
      <c r="C51" s="103"/>
      <c r="D51" s="103" t="s">
        <v>30</v>
      </c>
      <c r="E51" s="10">
        <v>4200000</v>
      </c>
      <c r="F51" s="10">
        <f>U51</f>
        <v>3800000</v>
      </c>
      <c r="G51" s="10">
        <f t="shared" si="8"/>
        <v>-400000</v>
      </c>
      <c r="H51" s="209">
        <f t="shared" si="7"/>
        <v>-9.5238095238095184</v>
      </c>
      <c r="I51" s="14" t="s">
        <v>30</v>
      </c>
      <c r="J51" s="42"/>
      <c r="K51" s="36"/>
      <c r="L51" s="36"/>
      <c r="M51" s="37"/>
      <c r="N51" s="49"/>
      <c r="O51" s="36"/>
      <c r="P51" s="37"/>
      <c r="Q51" s="103" t="s">
        <v>1</v>
      </c>
      <c r="R51" s="103"/>
      <c r="S51" s="103"/>
      <c r="T51" s="103"/>
      <c r="U51" s="15">
        <f>SUM(U52:U54)</f>
        <v>3800000</v>
      </c>
    </row>
    <row r="52" spans="2:21" ht="24.95" customHeight="1">
      <c r="B52" s="98"/>
      <c r="C52" s="103"/>
      <c r="D52" s="103"/>
      <c r="E52" s="10"/>
      <c r="F52" s="10"/>
      <c r="G52" s="10"/>
      <c r="H52" s="209"/>
      <c r="I52" s="1" t="s">
        <v>173</v>
      </c>
      <c r="J52" s="42">
        <v>500000</v>
      </c>
      <c r="K52" s="49" t="s">
        <v>171</v>
      </c>
      <c r="L52" s="36" t="s">
        <v>17</v>
      </c>
      <c r="M52" s="37">
        <v>4</v>
      </c>
      <c r="N52" s="49" t="s">
        <v>175</v>
      </c>
      <c r="O52" s="36"/>
      <c r="P52" s="37"/>
      <c r="Q52" s="103"/>
      <c r="R52" s="103"/>
      <c r="S52" s="103"/>
      <c r="T52" s="103"/>
      <c r="U52" s="15">
        <f>M52*J52</f>
        <v>2000000</v>
      </c>
    </row>
    <row r="53" spans="2:21" ht="24.95" customHeight="1">
      <c r="B53" s="98"/>
      <c r="C53" s="103"/>
      <c r="D53" s="103"/>
      <c r="E53" s="10"/>
      <c r="F53" s="10"/>
      <c r="G53" s="10"/>
      <c r="H53" s="209"/>
      <c r="I53" s="1" t="s">
        <v>174</v>
      </c>
      <c r="J53" s="42">
        <v>1000000</v>
      </c>
      <c r="K53" s="49" t="s">
        <v>171</v>
      </c>
      <c r="L53" s="36" t="s">
        <v>17</v>
      </c>
      <c r="M53" s="37">
        <v>1</v>
      </c>
      <c r="N53" s="49" t="s">
        <v>175</v>
      </c>
      <c r="O53" s="36"/>
      <c r="P53" s="37"/>
      <c r="Q53" s="103"/>
      <c r="R53" s="103"/>
      <c r="S53" s="103"/>
      <c r="T53" s="103"/>
      <c r="U53" s="15">
        <f>M53*J53</f>
        <v>1000000</v>
      </c>
    </row>
    <row r="54" spans="2:21" ht="24.95" customHeight="1">
      <c r="B54" s="98"/>
      <c r="C54" s="120"/>
      <c r="D54" s="120"/>
      <c r="E54" s="10"/>
      <c r="F54" s="10"/>
      <c r="G54" s="10"/>
      <c r="H54" s="209"/>
      <c r="I54" s="1" t="s">
        <v>225</v>
      </c>
      <c r="J54" s="42">
        <v>200000</v>
      </c>
      <c r="K54" s="49" t="s">
        <v>227</v>
      </c>
      <c r="L54" s="36" t="s">
        <v>17</v>
      </c>
      <c r="M54" s="37">
        <v>4</v>
      </c>
      <c r="N54" s="49" t="s">
        <v>226</v>
      </c>
      <c r="O54" s="36"/>
      <c r="P54" s="37"/>
      <c r="Q54" s="120"/>
      <c r="R54" s="120"/>
      <c r="S54" s="120"/>
      <c r="T54" s="120"/>
      <c r="U54" s="15">
        <f>J54*M54</f>
        <v>800000</v>
      </c>
    </row>
    <row r="55" spans="2:21" ht="24.95" customHeight="1">
      <c r="B55" s="98"/>
      <c r="C55" s="103"/>
      <c r="D55" s="103" t="s">
        <v>29</v>
      </c>
      <c r="E55" s="10">
        <v>2080000</v>
      </c>
      <c r="F55" s="10">
        <f>U55</f>
        <v>2600000</v>
      </c>
      <c r="G55" s="10">
        <f t="shared" si="8"/>
        <v>520000</v>
      </c>
      <c r="H55" s="209">
        <f t="shared" si="7"/>
        <v>25</v>
      </c>
      <c r="I55" s="14" t="s">
        <v>29</v>
      </c>
      <c r="J55" s="35"/>
      <c r="K55" s="36"/>
      <c r="L55" s="36"/>
      <c r="M55" s="37"/>
      <c r="N55" s="49"/>
      <c r="O55" s="36" t="s">
        <v>1</v>
      </c>
      <c r="P55" s="37" t="s">
        <v>1</v>
      </c>
      <c r="Q55" s="103" t="s">
        <v>1</v>
      </c>
      <c r="R55" s="103"/>
      <c r="S55" s="103"/>
      <c r="T55" s="103"/>
      <c r="U55" s="15">
        <f xml:space="preserve"> SUM(U56:U57)</f>
        <v>2600000</v>
      </c>
    </row>
    <row r="56" spans="2:21" ht="24.95" customHeight="1">
      <c r="B56" s="96"/>
      <c r="C56" s="94"/>
      <c r="D56" s="95"/>
      <c r="E56" s="10"/>
      <c r="F56" s="10"/>
      <c r="G56" s="10"/>
      <c r="H56" s="209"/>
      <c r="I56" s="1" t="s">
        <v>176</v>
      </c>
      <c r="J56" s="35">
        <v>150000</v>
      </c>
      <c r="K56" s="49" t="s">
        <v>171</v>
      </c>
      <c r="L56" s="36" t="s">
        <v>17</v>
      </c>
      <c r="M56" s="37">
        <v>12</v>
      </c>
      <c r="N56" s="49" t="s">
        <v>172</v>
      </c>
      <c r="O56" s="36"/>
      <c r="P56" s="37"/>
      <c r="Q56" s="93"/>
      <c r="R56" s="93"/>
      <c r="S56" s="93"/>
      <c r="T56" s="93"/>
      <c r="U56" s="15">
        <f>J56*M56</f>
        <v>1800000</v>
      </c>
    </row>
    <row r="57" spans="2:21" ht="24.95" customHeight="1">
      <c r="B57" s="96"/>
      <c r="C57" s="94"/>
      <c r="D57" s="95"/>
      <c r="E57" s="10"/>
      <c r="F57" s="10"/>
      <c r="G57" s="10"/>
      <c r="H57" s="209"/>
      <c r="I57" s="1" t="s">
        <v>228</v>
      </c>
      <c r="J57" s="35">
        <v>200000</v>
      </c>
      <c r="K57" s="49" t="s">
        <v>171</v>
      </c>
      <c r="L57" s="36" t="s">
        <v>17</v>
      </c>
      <c r="M57" s="37">
        <v>4</v>
      </c>
      <c r="N57" s="49" t="s">
        <v>20</v>
      </c>
      <c r="O57" s="36" t="s">
        <v>1</v>
      </c>
      <c r="P57" s="37"/>
      <c r="Q57" s="93"/>
      <c r="R57" s="93"/>
      <c r="S57" s="93"/>
      <c r="T57" s="93"/>
      <c r="U57" s="15">
        <f>M57*J57</f>
        <v>800000</v>
      </c>
    </row>
    <row r="58" spans="2:21" ht="24.95" customHeight="1">
      <c r="B58" s="65" t="s">
        <v>66</v>
      </c>
      <c r="C58" s="350" t="s">
        <v>99</v>
      </c>
      <c r="D58" s="352"/>
      <c r="E58" s="10">
        <f>SUM(E59)</f>
        <v>700000</v>
      </c>
      <c r="F58" s="10">
        <f>SUM(F59)</f>
        <v>700000</v>
      </c>
      <c r="G58" s="10">
        <f t="shared" si="8"/>
        <v>0</v>
      </c>
      <c r="H58" s="209">
        <f t="shared" si="7"/>
        <v>0</v>
      </c>
      <c r="I58" s="71"/>
      <c r="J58" s="35"/>
      <c r="K58" s="36"/>
      <c r="L58" s="36"/>
      <c r="M58" s="37"/>
      <c r="N58" s="36"/>
      <c r="O58" s="36"/>
      <c r="P58" s="37"/>
      <c r="Q58" s="36"/>
      <c r="R58" s="93"/>
      <c r="S58" s="93"/>
      <c r="T58" s="93"/>
      <c r="U58" s="15">
        <f>SUM(U59)</f>
        <v>700000</v>
      </c>
    </row>
    <row r="59" spans="2:21" ht="24.95" customHeight="1">
      <c r="B59" s="65"/>
      <c r="C59" s="64" t="s">
        <v>67</v>
      </c>
      <c r="D59" s="64" t="s">
        <v>69</v>
      </c>
      <c r="E59" s="10">
        <f>SUM(E60,E61)</f>
        <v>700000</v>
      </c>
      <c r="F59" s="10">
        <f>SUM(F60,F61)</f>
        <v>700000</v>
      </c>
      <c r="G59" s="10">
        <f t="shared" si="8"/>
        <v>0</v>
      </c>
      <c r="H59" s="209"/>
      <c r="I59" s="14"/>
      <c r="J59" s="35"/>
      <c r="K59" s="36"/>
      <c r="L59" s="36"/>
      <c r="M59" s="37"/>
      <c r="N59" s="36"/>
      <c r="O59" s="36"/>
      <c r="P59" s="37"/>
      <c r="Q59" s="36"/>
      <c r="R59" s="93"/>
      <c r="S59" s="93"/>
      <c r="T59" s="93"/>
      <c r="U59" s="15">
        <f>SUM(U60:U61)</f>
        <v>700000</v>
      </c>
    </row>
    <row r="60" spans="2:21" ht="24.95" customHeight="1">
      <c r="B60" s="96"/>
      <c r="C60" s="64"/>
      <c r="D60" s="64" t="s">
        <v>68</v>
      </c>
      <c r="E60" s="10">
        <v>500000</v>
      </c>
      <c r="F60" s="10">
        <v>500000</v>
      </c>
      <c r="G60" s="10">
        <f t="shared" si="8"/>
        <v>0</v>
      </c>
      <c r="H60" s="209">
        <f t="shared" ref="H60:H67" si="11">F60/E60*100-100</f>
        <v>0</v>
      </c>
      <c r="I60" s="1" t="s">
        <v>125</v>
      </c>
      <c r="J60" s="35">
        <v>500000</v>
      </c>
      <c r="K60" s="36" t="s">
        <v>16</v>
      </c>
      <c r="L60" s="36" t="s">
        <v>17</v>
      </c>
      <c r="M60" s="37">
        <v>1</v>
      </c>
      <c r="N60" s="36" t="s">
        <v>20</v>
      </c>
      <c r="O60" s="36"/>
      <c r="P60" s="37"/>
      <c r="Q60" s="36"/>
      <c r="R60" s="93"/>
      <c r="S60" s="93"/>
      <c r="T60" s="93"/>
      <c r="U60" s="15">
        <f>+J60*M60</f>
        <v>500000</v>
      </c>
    </row>
    <row r="61" spans="2:21" ht="24.95" customHeight="1">
      <c r="B61" s="96"/>
      <c r="C61" s="93"/>
      <c r="D61" s="64" t="s">
        <v>70</v>
      </c>
      <c r="E61" s="10">
        <v>200000</v>
      </c>
      <c r="F61" s="10">
        <v>200000</v>
      </c>
      <c r="G61" s="10">
        <f t="shared" si="8"/>
        <v>0</v>
      </c>
      <c r="H61" s="209">
        <f t="shared" si="11"/>
        <v>0</v>
      </c>
      <c r="I61" s="1" t="s">
        <v>126</v>
      </c>
      <c r="J61" s="35">
        <v>200000</v>
      </c>
      <c r="K61" s="36" t="s">
        <v>16</v>
      </c>
      <c r="L61" s="36" t="s">
        <v>17</v>
      </c>
      <c r="M61" s="37">
        <v>1</v>
      </c>
      <c r="N61" s="49" t="s">
        <v>20</v>
      </c>
      <c r="O61" s="36"/>
      <c r="P61" s="37"/>
      <c r="Q61" s="93"/>
      <c r="R61" s="93"/>
      <c r="S61" s="93"/>
      <c r="T61" s="93"/>
      <c r="U61" s="15">
        <f>+J61*M61</f>
        <v>200000</v>
      </c>
    </row>
    <row r="62" spans="2:21" ht="24.95" customHeight="1">
      <c r="B62" s="65" t="s">
        <v>47</v>
      </c>
      <c r="C62" s="350" t="s">
        <v>99</v>
      </c>
      <c r="D62" s="352"/>
      <c r="E62" s="10">
        <f>E63+E66+E83+E91+E97</f>
        <v>41980500</v>
      </c>
      <c r="F62" s="10">
        <f>F63+F66+F83+F91+F97</f>
        <v>38892000</v>
      </c>
      <c r="G62" s="10">
        <f>F62-E62</f>
        <v>-3088500</v>
      </c>
      <c r="H62" s="209">
        <f t="shared" si="11"/>
        <v>-7.3569871726158595</v>
      </c>
      <c r="I62" s="14"/>
      <c r="J62" s="35"/>
      <c r="K62" s="36"/>
      <c r="L62" s="36"/>
      <c r="M62" s="37"/>
      <c r="N62" s="36"/>
      <c r="O62" s="36"/>
      <c r="P62" s="37"/>
      <c r="Q62" s="93"/>
      <c r="R62" s="93"/>
      <c r="S62" s="93"/>
      <c r="T62" s="93"/>
      <c r="U62" s="15">
        <f>SUM(U63,U66,U83,U91,U97)</f>
        <v>38892000</v>
      </c>
    </row>
    <row r="63" spans="2:21" ht="24.95" customHeight="1">
      <c r="B63" s="75"/>
      <c r="C63" s="64" t="s">
        <v>26</v>
      </c>
      <c r="D63" s="64" t="s">
        <v>69</v>
      </c>
      <c r="E63" s="10">
        <f>SUM(E64:E65)</f>
        <v>1320000</v>
      </c>
      <c r="F63" s="10">
        <f>SUM(F64:F65)</f>
        <v>1440000</v>
      </c>
      <c r="G63" s="10">
        <f t="shared" si="8"/>
        <v>120000</v>
      </c>
      <c r="H63" s="209">
        <f t="shared" si="11"/>
        <v>9.0909090909090793</v>
      </c>
      <c r="I63" s="14"/>
      <c r="J63" s="35" t="s">
        <v>1</v>
      </c>
      <c r="K63" s="36" t="s">
        <v>1</v>
      </c>
      <c r="L63" s="36" t="s">
        <v>1</v>
      </c>
      <c r="M63" s="37" t="s">
        <v>1</v>
      </c>
      <c r="N63" s="36" t="s">
        <v>1</v>
      </c>
      <c r="O63" s="36" t="s">
        <v>1</v>
      </c>
      <c r="P63" s="37" t="s">
        <v>1</v>
      </c>
      <c r="Q63" s="93" t="s">
        <v>1</v>
      </c>
      <c r="R63" s="93"/>
      <c r="S63" s="93"/>
      <c r="T63" s="93"/>
      <c r="U63" s="15">
        <f>SUM(U64:U65)</f>
        <v>1440000</v>
      </c>
    </row>
    <row r="64" spans="2:21" ht="24.95" customHeight="1">
      <c r="B64" s="75"/>
      <c r="C64" s="64"/>
      <c r="D64" s="107" t="s">
        <v>127</v>
      </c>
      <c r="E64" s="10">
        <v>1320000</v>
      </c>
      <c r="F64" s="10">
        <v>0</v>
      </c>
      <c r="G64" s="10">
        <f t="shared" si="8"/>
        <v>-1320000</v>
      </c>
      <c r="H64" s="209">
        <f t="shared" si="11"/>
        <v>-100</v>
      </c>
      <c r="I64" s="1" t="s">
        <v>127</v>
      </c>
      <c r="J64" s="35"/>
      <c r="K64" s="49"/>
      <c r="L64" s="49"/>
      <c r="M64" s="37"/>
      <c r="N64" s="36"/>
      <c r="O64" s="36"/>
      <c r="P64" s="37"/>
      <c r="Q64" s="93"/>
      <c r="R64" s="93"/>
      <c r="S64" s="93"/>
      <c r="T64" s="93"/>
      <c r="U64" s="15"/>
    </row>
    <row r="65" spans="2:21" ht="24.95" customHeight="1">
      <c r="B65" s="75"/>
      <c r="C65" s="107"/>
      <c r="D65" s="107" t="s">
        <v>233</v>
      </c>
      <c r="E65" s="10"/>
      <c r="F65" s="10">
        <f>U65</f>
        <v>1440000</v>
      </c>
      <c r="G65" s="10">
        <f t="shared" si="8"/>
        <v>1440000</v>
      </c>
      <c r="H65" s="209">
        <v>0</v>
      </c>
      <c r="I65" s="1" t="s">
        <v>233</v>
      </c>
      <c r="J65" s="244">
        <v>120000</v>
      </c>
      <c r="K65" s="49" t="s">
        <v>234</v>
      </c>
      <c r="L65" s="49" t="s">
        <v>220</v>
      </c>
      <c r="M65" s="37">
        <v>12</v>
      </c>
      <c r="N65" s="36" t="s">
        <v>20</v>
      </c>
      <c r="O65" s="36"/>
      <c r="P65" s="37"/>
      <c r="Q65" s="120"/>
      <c r="R65" s="120"/>
      <c r="S65" s="120"/>
      <c r="T65" s="120"/>
      <c r="U65" s="15">
        <f>M65*J65</f>
        <v>1440000</v>
      </c>
    </row>
    <row r="66" spans="2:21" ht="30.75" customHeight="1">
      <c r="B66" s="96"/>
      <c r="C66" s="78" t="s">
        <v>149</v>
      </c>
      <c r="D66" s="64" t="s">
        <v>9</v>
      </c>
      <c r="E66" s="10">
        <f>SUM(E67,E68,E69,E72,E73,E74,E76,E79,E80)</f>
        <v>25106500</v>
      </c>
      <c r="F66" s="10">
        <f>SUM(F67,F68,F69,F72,F73,F74,F76,F79,F80)</f>
        <v>19892000</v>
      </c>
      <c r="G66" s="10">
        <f>F66-E66</f>
        <v>-5214500</v>
      </c>
      <c r="H66" s="209">
        <f>F66/E66*100-100</f>
        <v>-20.769521836974491</v>
      </c>
      <c r="I66" s="1"/>
      <c r="J66" s="35"/>
      <c r="K66" s="36"/>
      <c r="L66" s="36"/>
      <c r="M66" s="37"/>
      <c r="N66" s="36"/>
      <c r="O66" s="36"/>
      <c r="P66" s="37"/>
      <c r="Q66" s="36"/>
      <c r="R66" s="36"/>
      <c r="S66" s="37"/>
      <c r="T66" s="36"/>
      <c r="U66" s="15">
        <f>SUM(U67,U68,U69,U72,U73,U74,U76,U79,U80)</f>
        <v>19892000</v>
      </c>
    </row>
    <row r="67" spans="2:21" ht="24.95" customHeight="1">
      <c r="B67" s="96"/>
      <c r="C67" s="93"/>
      <c r="D67" s="64" t="s">
        <v>71</v>
      </c>
      <c r="E67" s="10">
        <v>7000000</v>
      </c>
      <c r="F67" s="10">
        <f>U67</f>
        <v>7000000</v>
      </c>
      <c r="G67" s="10">
        <f t="shared" si="8"/>
        <v>0</v>
      </c>
      <c r="H67" s="209">
        <f t="shared" si="11"/>
        <v>0</v>
      </c>
      <c r="I67" s="1" t="s">
        <v>71</v>
      </c>
      <c r="J67" s="244">
        <v>10000</v>
      </c>
      <c r="K67" s="36" t="s">
        <v>16</v>
      </c>
      <c r="L67" s="36" t="s">
        <v>17</v>
      </c>
      <c r="M67" s="37">
        <v>140</v>
      </c>
      <c r="N67" s="49" t="s">
        <v>19</v>
      </c>
      <c r="O67" s="36" t="s">
        <v>17</v>
      </c>
      <c r="P67" s="37">
        <v>5</v>
      </c>
      <c r="Q67" s="49" t="s">
        <v>20</v>
      </c>
      <c r="R67" s="36"/>
      <c r="S67" s="37"/>
      <c r="T67" s="36"/>
      <c r="U67" s="15">
        <f>J67*M67*P67</f>
        <v>7000000</v>
      </c>
    </row>
    <row r="68" spans="2:21" ht="24.95" customHeight="1">
      <c r="B68" s="96"/>
      <c r="C68" s="93"/>
      <c r="D68" s="64" t="s">
        <v>72</v>
      </c>
      <c r="E68" s="10">
        <v>3700000</v>
      </c>
      <c r="F68" s="10">
        <f>U68</f>
        <v>3700000</v>
      </c>
      <c r="G68" s="10">
        <f t="shared" si="8"/>
        <v>0</v>
      </c>
      <c r="H68" s="209"/>
      <c r="I68" s="1" t="s">
        <v>104</v>
      </c>
      <c r="J68" s="244">
        <v>3700000</v>
      </c>
      <c r="K68" s="49" t="s">
        <v>209</v>
      </c>
      <c r="L68" s="36" t="s">
        <v>17</v>
      </c>
      <c r="M68" s="37">
        <v>1</v>
      </c>
      <c r="N68" s="49" t="s">
        <v>214</v>
      </c>
      <c r="O68" s="36"/>
      <c r="P68" s="37"/>
      <c r="Q68" s="49"/>
      <c r="R68" s="36"/>
      <c r="S68" s="37"/>
      <c r="T68" s="36"/>
      <c r="U68" s="15">
        <f>M68*J68</f>
        <v>3700000</v>
      </c>
    </row>
    <row r="69" spans="2:21" ht="24.95" customHeight="1">
      <c r="B69" s="96"/>
      <c r="C69" s="93"/>
      <c r="D69" s="64" t="s">
        <v>73</v>
      </c>
      <c r="E69" s="10">
        <v>2832000</v>
      </c>
      <c r="F69" s="10">
        <f>U69</f>
        <v>1600000</v>
      </c>
      <c r="G69" s="10">
        <f t="shared" si="8"/>
        <v>-1232000</v>
      </c>
      <c r="H69" s="209"/>
      <c r="I69" s="1" t="s">
        <v>218</v>
      </c>
      <c r="J69" s="244"/>
      <c r="K69" s="36"/>
      <c r="L69" s="36"/>
      <c r="M69" s="37"/>
      <c r="N69" s="49"/>
      <c r="O69" s="36"/>
      <c r="P69" s="37"/>
      <c r="Q69" s="36"/>
      <c r="R69" s="36"/>
      <c r="S69" s="37"/>
      <c r="T69" s="36"/>
      <c r="U69" s="15">
        <f>SUM(U70,U71)</f>
        <v>1600000</v>
      </c>
    </row>
    <row r="70" spans="2:21" ht="24.95" customHeight="1">
      <c r="B70" s="96"/>
      <c r="C70" s="93"/>
      <c r="D70" s="64"/>
      <c r="E70" s="10"/>
      <c r="F70" s="10"/>
      <c r="G70" s="10"/>
      <c r="H70" s="209"/>
      <c r="I70" s="1" t="s">
        <v>217</v>
      </c>
      <c r="J70" s="244">
        <v>10000</v>
      </c>
      <c r="K70" s="49" t="s">
        <v>57</v>
      </c>
      <c r="L70" s="36" t="s">
        <v>17</v>
      </c>
      <c r="M70" s="37">
        <v>140</v>
      </c>
      <c r="N70" s="49" t="s">
        <v>19</v>
      </c>
      <c r="O70" s="36" t="s">
        <v>17</v>
      </c>
      <c r="P70" s="37">
        <v>1</v>
      </c>
      <c r="Q70" s="49" t="s">
        <v>20</v>
      </c>
      <c r="R70" s="36"/>
      <c r="S70" s="37"/>
      <c r="T70" s="36"/>
      <c r="U70" s="15">
        <f>P70*M70*J70</f>
        <v>1400000</v>
      </c>
    </row>
    <row r="71" spans="2:21" ht="24.95" customHeight="1">
      <c r="B71" s="96"/>
      <c r="C71" s="93"/>
      <c r="D71" s="64"/>
      <c r="E71" s="10"/>
      <c r="F71" s="10"/>
      <c r="G71" s="10"/>
      <c r="H71" s="209"/>
      <c r="I71" s="1" t="s">
        <v>215</v>
      </c>
      <c r="J71" s="244">
        <v>100000</v>
      </c>
      <c r="K71" s="49" t="s">
        <v>57</v>
      </c>
      <c r="L71" s="36" t="s">
        <v>17</v>
      </c>
      <c r="M71" s="67">
        <v>2</v>
      </c>
      <c r="N71" s="107" t="s">
        <v>214</v>
      </c>
      <c r="O71" s="36"/>
      <c r="P71" s="67"/>
      <c r="Q71" s="107"/>
      <c r="R71" s="93"/>
      <c r="S71" s="93"/>
      <c r="T71" s="93"/>
      <c r="U71" s="15">
        <f>M71*J71</f>
        <v>200000</v>
      </c>
    </row>
    <row r="72" spans="2:21" ht="24.95" customHeight="1">
      <c r="B72" s="96"/>
      <c r="C72" s="93"/>
      <c r="D72" s="64" t="s">
        <v>74</v>
      </c>
      <c r="E72" s="10">
        <v>80000</v>
      </c>
      <c r="F72" s="10">
        <f>U72</f>
        <v>192000</v>
      </c>
      <c r="G72" s="10">
        <f t="shared" ref="G72:G73" si="12">F72-E72</f>
        <v>112000</v>
      </c>
      <c r="H72" s="209">
        <f>F72/E72*100-100</f>
        <v>140</v>
      </c>
      <c r="I72" s="1" t="s">
        <v>103</v>
      </c>
      <c r="J72" s="244">
        <v>8000</v>
      </c>
      <c r="K72" s="49" t="s">
        <v>57</v>
      </c>
      <c r="L72" s="36" t="s">
        <v>17</v>
      </c>
      <c r="M72" s="37">
        <v>2</v>
      </c>
      <c r="N72" s="49" t="s">
        <v>19</v>
      </c>
      <c r="O72" s="36" t="s">
        <v>17</v>
      </c>
      <c r="P72" s="37">
        <v>12</v>
      </c>
      <c r="Q72" s="64" t="s">
        <v>59</v>
      </c>
      <c r="R72" s="93"/>
      <c r="S72" s="93"/>
      <c r="T72" s="93"/>
      <c r="U72" s="15">
        <f>P72*M72*J72</f>
        <v>192000</v>
      </c>
    </row>
    <row r="73" spans="2:21" ht="24.95" customHeight="1">
      <c r="B73" s="98"/>
      <c r="C73" s="103"/>
      <c r="D73" s="104" t="s">
        <v>102</v>
      </c>
      <c r="E73" s="10">
        <v>1684000</v>
      </c>
      <c r="F73" s="10">
        <f>U73</f>
        <v>0</v>
      </c>
      <c r="G73" s="10">
        <f t="shared" si="12"/>
        <v>-1684000</v>
      </c>
      <c r="H73" s="209"/>
      <c r="I73" s="1"/>
      <c r="J73" s="244"/>
      <c r="K73" s="36"/>
      <c r="L73" s="36"/>
      <c r="M73" s="37"/>
      <c r="N73" s="36"/>
      <c r="O73" s="36"/>
      <c r="P73" s="37"/>
      <c r="Q73" s="103"/>
      <c r="R73" s="103"/>
      <c r="S73" s="103"/>
      <c r="T73" s="103"/>
      <c r="U73" s="15"/>
    </row>
    <row r="74" spans="2:21" ht="24.95" customHeight="1">
      <c r="B74" s="96"/>
      <c r="C74" s="93"/>
      <c r="D74" s="64" t="s">
        <v>75</v>
      </c>
      <c r="E74" s="10">
        <v>600000</v>
      </c>
      <c r="F74" s="10">
        <f>U74</f>
        <v>400000</v>
      </c>
      <c r="G74" s="10">
        <f t="shared" ref="G74" si="13">F74-E74</f>
        <v>-200000</v>
      </c>
      <c r="H74" s="209">
        <f>F74/E74*100-100</f>
        <v>-33.333333333333343</v>
      </c>
      <c r="I74" s="1" t="s">
        <v>75</v>
      </c>
      <c r="J74" s="244"/>
      <c r="K74" s="36"/>
      <c r="L74" s="36"/>
      <c r="M74" s="37"/>
      <c r="N74" s="49"/>
      <c r="O74" s="36"/>
      <c r="P74" s="37"/>
      <c r="Q74" s="64"/>
      <c r="R74" s="93"/>
      <c r="S74" s="93"/>
      <c r="T74" s="93"/>
      <c r="U74" s="15">
        <f>U75</f>
        <v>400000</v>
      </c>
    </row>
    <row r="75" spans="2:21" ht="24.95" customHeight="1">
      <c r="B75" s="96"/>
      <c r="C75" s="93"/>
      <c r="D75" s="64"/>
      <c r="E75" s="10"/>
      <c r="F75" s="10"/>
      <c r="G75" s="10"/>
      <c r="H75" s="209"/>
      <c r="I75" s="1" t="s">
        <v>105</v>
      </c>
      <c r="J75" s="244">
        <v>200000</v>
      </c>
      <c r="K75" s="49" t="s">
        <v>57</v>
      </c>
      <c r="L75" s="36" t="s">
        <v>17</v>
      </c>
      <c r="M75" s="37">
        <v>2</v>
      </c>
      <c r="N75" s="49" t="s">
        <v>55</v>
      </c>
      <c r="O75" s="36"/>
      <c r="P75" s="37"/>
      <c r="Q75" s="64"/>
      <c r="R75" s="93"/>
      <c r="S75" s="93"/>
      <c r="T75" s="93"/>
      <c r="U75" s="15">
        <f>M75*J75</f>
        <v>400000</v>
      </c>
    </row>
    <row r="76" spans="2:21" ht="24.95" customHeight="1">
      <c r="B76" s="98"/>
      <c r="C76" s="120"/>
      <c r="D76" s="107" t="s">
        <v>76</v>
      </c>
      <c r="E76" s="10">
        <v>2120000</v>
      </c>
      <c r="F76" s="10">
        <f>U76</f>
        <v>2000000</v>
      </c>
      <c r="G76" s="10">
        <f>F76-E76</f>
        <v>-120000</v>
      </c>
      <c r="H76" s="209">
        <f>F76/E76*100-100</f>
        <v>-5.6603773584905639</v>
      </c>
      <c r="I76" s="1" t="s">
        <v>76</v>
      </c>
      <c r="J76" s="244"/>
      <c r="K76" s="36"/>
      <c r="L76" s="36"/>
      <c r="M76" s="37"/>
      <c r="N76" s="36"/>
      <c r="O76" s="36"/>
      <c r="P76" s="37"/>
      <c r="Q76" s="120"/>
      <c r="R76" s="120"/>
      <c r="S76" s="120"/>
      <c r="T76" s="120"/>
      <c r="U76" s="15">
        <f>SUM(U77:U78)</f>
        <v>2000000</v>
      </c>
    </row>
    <row r="77" spans="2:21" ht="24.95" customHeight="1">
      <c r="B77" s="98"/>
      <c r="C77" s="120"/>
      <c r="D77" s="107"/>
      <c r="E77" s="10"/>
      <c r="F77" s="10"/>
      <c r="G77" s="10"/>
      <c r="H77" s="209"/>
      <c r="I77" s="1" t="s">
        <v>152</v>
      </c>
      <c r="J77" s="244">
        <v>10000</v>
      </c>
      <c r="K77" s="49" t="s">
        <v>57</v>
      </c>
      <c r="L77" s="36" t="s">
        <v>17</v>
      </c>
      <c r="M77" s="37">
        <v>11</v>
      </c>
      <c r="N77" s="49" t="s">
        <v>19</v>
      </c>
      <c r="O77" s="36" t="s">
        <v>17</v>
      </c>
      <c r="P77" s="67">
        <v>12</v>
      </c>
      <c r="Q77" s="107" t="s">
        <v>130</v>
      </c>
      <c r="R77" s="120"/>
      <c r="S77" s="120"/>
      <c r="T77" s="120"/>
      <c r="U77" s="15">
        <f>J77*M77*P77</f>
        <v>1320000</v>
      </c>
    </row>
    <row r="78" spans="2:21" ht="24.95" customHeight="1">
      <c r="B78" s="98"/>
      <c r="C78" s="120"/>
      <c r="D78" s="107"/>
      <c r="E78" s="10"/>
      <c r="F78" s="10"/>
      <c r="G78" s="10"/>
      <c r="H78" s="209"/>
      <c r="I78" s="1" t="s">
        <v>186</v>
      </c>
      <c r="J78" s="244"/>
      <c r="K78" s="49"/>
      <c r="L78" s="36"/>
      <c r="M78" s="37"/>
      <c r="N78" s="49"/>
      <c r="O78" s="36"/>
      <c r="P78" s="67"/>
      <c r="Q78" s="107"/>
      <c r="R78" s="120"/>
      <c r="S78" s="120"/>
      <c r="T78" s="120"/>
      <c r="U78" s="15">
        <v>680000</v>
      </c>
    </row>
    <row r="79" spans="2:21" ht="24.95" customHeight="1">
      <c r="B79" s="98"/>
      <c r="C79" s="120"/>
      <c r="D79" s="107" t="s">
        <v>77</v>
      </c>
      <c r="E79" s="10">
        <v>0</v>
      </c>
      <c r="F79" s="10">
        <f>U79</f>
        <v>0</v>
      </c>
      <c r="G79" s="10">
        <f t="shared" ref="G79" si="14">F79-E79</f>
        <v>0</v>
      </c>
      <c r="H79" s="209"/>
      <c r="I79" s="1"/>
      <c r="J79" s="244"/>
      <c r="K79" s="49"/>
      <c r="L79" s="36"/>
      <c r="M79" s="37"/>
      <c r="N79" s="49"/>
      <c r="O79" s="36"/>
      <c r="P79" s="37"/>
      <c r="Q79" s="120"/>
      <c r="R79" s="120"/>
      <c r="S79" s="120"/>
      <c r="T79" s="120"/>
      <c r="U79" s="15"/>
    </row>
    <row r="80" spans="2:21" ht="24.95" customHeight="1">
      <c r="B80" s="98"/>
      <c r="C80" s="120"/>
      <c r="D80" s="107" t="s">
        <v>78</v>
      </c>
      <c r="E80" s="10">
        <v>7090500</v>
      </c>
      <c r="F80" s="10">
        <f>U80</f>
        <v>5000000</v>
      </c>
      <c r="G80" s="10">
        <f>F80-E80</f>
        <v>-2090500</v>
      </c>
      <c r="H80" s="209">
        <f>F80/E80*100-100</f>
        <v>-29.483111205133625</v>
      </c>
      <c r="I80" s="1" t="s">
        <v>78</v>
      </c>
      <c r="J80" s="244"/>
      <c r="K80" s="36"/>
      <c r="L80" s="36"/>
      <c r="M80" s="37"/>
      <c r="N80" s="36"/>
      <c r="O80" s="36"/>
      <c r="P80" s="37"/>
      <c r="Q80" s="120"/>
      <c r="R80" s="120"/>
      <c r="S80" s="120"/>
      <c r="T80" s="120"/>
      <c r="U80" s="15">
        <f>SUM(U81,,U82)</f>
        <v>5000000</v>
      </c>
    </row>
    <row r="81" spans="2:21" ht="24.95" customHeight="1">
      <c r="B81" s="98"/>
      <c r="C81" s="120"/>
      <c r="D81" s="107"/>
      <c r="E81" s="10"/>
      <c r="F81" s="10"/>
      <c r="G81" s="10">
        <f t="shared" si="0"/>
        <v>0</v>
      </c>
      <c r="H81" s="209"/>
      <c r="I81" s="1" t="s">
        <v>212</v>
      </c>
      <c r="J81" s="244">
        <v>2500000</v>
      </c>
      <c r="K81" s="36" t="s">
        <v>16</v>
      </c>
      <c r="L81" s="36" t="s">
        <v>17</v>
      </c>
      <c r="M81" s="67">
        <v>1</v>
      </c>
      <c r="N81" s="49" t="s">
        <v>55</v>
      </c>
      <c r="O81" s="36"/>
      <c r="P81" s="37"/>
      <c r="Q81" s="36"/>
      <c r="R81" s="120"/>
      <c r="S81" s="120"/>
      <c r="T81" s="120"/>
      <c r="U81" s="15">
        <f>M81*J81</f>
        <v>2500000</v>
      </c>
    </row>
    <row r="82" spans="2:21" ht="24.95" customHeight="1">
      <c r="B82" s="98"/>
      <c r="C82" s="120"/>
      <c r="D82" s="107"/>
      <c r="E82" s="10"/>
      <c r="F82" s="10"/>
      <c r="G82" s="10"/>
      <c r="H82" s="209"/>
      <c r="I82" s="1" t="s">
        <v>213</v>
      </c>
      <c r="J82" s="244">
        <v>2500000</v>
      </c>
      <c r="K82" s="36" t="s">
        <v>16</v>
      </c>
      <c r="L82" s="36" t="s">
        <v>17</v>
      </c>
      <c r="M82" s="67">
        <v>1</v>
      </c>
      <c r="N82" s="49" t="s">
        <v>55</v>
      </c>
      <c r="O82" s="36"/>
      <c r="P82" s="37"/>
      <c r="Q82" s="36"/>
      <c r="R82" s="120"/>
      <c r="S82" s="120"/>
      <c r="T82" s="120"/>
      <c r="U82" s="15">
        <f>M82*J82</f>
        <v>2500000</v>
      </c>
    </row>
    <row r="83" spans="2:21" ht="30" customHeight="1">
      <c r="B83" s="98"/>
      <c r="C83" s="78" t="s">
        <v>151</v>
      </c>
      <c r="D83" s="107" t="s">
        <v>69</v>
      </c>
      <c r="E83" s="10">
        <f>SUM(E84,E88,E85)</f>
        <v>2224000</v>
      </c>
      <c r="F83" s="10">
        <f>SUM(F84,F88,F85)</f>
        <v>3300000</v>
      </c>
      <c r="G83" s="10">
        <f>F83-E83</f>
        <v>1076000</v>
      </c>
      <c r="H83" s="209">
        <f t="shared" ref="H83:H88" si="15">F83/E83*100-100</f>
        <v>48.381294964028797</v>
      </c>
      <c r="I83" s="1" t="s">
        <v>80</v>
      </c>
      <c r="J83" s="244"/>
      <c r="K83" s="36"/>
      <c r="L83" s="36"/>
      <c r="M83" s="37"/>
      <c r="N83" s="36"/>
      <c r="O83" s="36"/>
      <c r="P83" s="37"/>
      <c r="Q83" s="120"/>
      <c r="R83" s="120"/>
      <c r="S83" s="120"/>
      <c r="T83" s="120"/>
      <c r="U83" s="76">
        <f>SUM(U84,U88,U85)</f>
        <v>3300000</v>
      </c>
    </row>
    <row r="84" spans="2:21" ht="24.95" customHeight="1">
      <c r="B84" s="96"/>
      <c r="C84" s="93"/>
      <c r="D84" s="107" t="s">
        <v>250</v>
      </c>
      <c r="E84" s="10">
        <v>400000</v>
      </c>
      <c r="F84" s="10">
        <f>U84</f>
        <v>0</v>
      </c>
      <c r="G84" s="10">
        <f t="shared" ref="G84:G85" si="16">F84-E84</f>
        <v>-400000</v>
      </c>
      <c r="H84" s="209">
        <f t="shared" si="15"/>
        <v>-100</v>
      </c>
      <c r="I84" s="14"/>
      <c r="J84" s="14"/>
      <c r="K84" s="14"/>
      <c r="L84" s="14"/>
      <c r="M84" s="14"/>
      <c r="N84" s="14"/>
      <c r="O84" s="14"/>
      <c r="P84" s="37"/>
      <c r="Q84" s="36"/>
      <c r="R84" s="120"/>
      <c r="S84" s="120"/>
      <c r="T84" s="120"/>
      <c r="U84" s="76"/>
    </row>
    <row r="85" spans="2:21" ht="24.95" customHeight="1">
      <c r="B85" s="98"/>
      <c r="C85" s="120"/>
      <c r="D85" s="107" t="s">
        <v>208</v>
      </c>
      <c r="E85" s="10"/>
      <c r="F85" s="10">
        <f>U85</f>
        <v>1900000</v>
      </c>
      <c r="G85" s="10">
        <f t="shared" si="16"/>
        <v>1900000</v>
      </c>
      <c r="H85" s="209"/>
      <c r="I85" s="1" t="s">
        <v>211</v>
      </c>
      <c r="J85" s="35"/>
      <c r="K85" s="49"/>
      <c r="L85" s="36"/>
      <c r="M85" s="67"/>
      <c r="N85" s="49"/>
      <c r="O85" s="49"/>
      <c r="P85" s="37"/>
      <c r="Q85" s="36"/>
      <c r="R85" s="120"/>
      <c r="S85" s="120"/>
      <c r="T85" s="120"/>
      <c r="U85" s="15">
        <f>U86+U87</f>
        <v>1900000</v>
      </c>
    </row>
    <row r="86" spans="2:21" ht="24.95" customHeight="1">
      <c r="B86" s="98"/>
      <c r="C86" s="120"/>
      <c r="D86" s="107"/>
      <c r="E86" s="10"/>
      <c r="F86" s="10"/>
      <c r="G86" s="10"/>
      <c r="H86" s="209"/>
      <c r="I86" s="1" t="s">
        <v>235</v>
      </c>
      <c r="J86" s="35">
        <v>15000</v>
      </c>
      <c r="K86" s="49" t="s">
        <v>209</v>
      </c>
      <c r="L86" s="36" t="s">
        <v>17</v>
      </c>
      <c r="M86" s="67">
        <v>20</v>
      </c>
      <c r="N86" s="49" t="s">
        <v>265</v>
      </c>
      <c r="O86" s="49"/>
      <c r="P86" s="37"/>
      <c r="Q86" s="36"/>
      <c r="R86" s="120"/>
      <c r="S86" s="120"/>
      <c r="T86" s="120"/>
      <c r="U86" s="15">
        <f>M86*J86</f>
        <v>300000</v>
      </c>
    </row>
    <row r="87" spans="2:21" ht="24.95" customHeight="1">
      <c r="B87" s="98"/>
      <c r="C87" s="120"/>
      <c r="D87" s="107"/>
      <c r="E87" s="10"/>
      <c r="F87" s="10"/>
      <c r="G87" s="10"/>
      <c r="H87" s="209"/>
      <c r="I87" s="1" t="s">
        <v>236</v>
      </c>
      <c r="J87" s="35">
        <v>400000</v>
      </c>
      <c r="K87" s="49" t="s">
        <v>234</v>
      </c>
      <c r="L87" s="36" t="s">
        <v>17</v>
      </c>
      <c r="M87" s="67">
        <v>4</v>
      </c>
      <c r="N87" s="49" t="s">
        <v>237</v>
      </c>
      <c r="O87" s="49"/>
      <c r="P87" s="37"/>
      <c r="Q87" s="36"/>
      <c r="R87" s="120"/>
      <c r="S87" s="120"/>
      <c r="T87" s="120"/>
      <c r="U87" s="15">
        <f>M87*J87</f>
        <v>1600000</v>
      </c>
    </row>
    <row r="88" spans="2:21" ht="24.95" customHeight="1">
      <c r="B88" s="98"/>
      <c r="C88" s="120"/>
      <c r="D88" s="107" t="s">
        <v>81</v>
      </c>
      <c r="E88" s="10">
        <v>1824000</v>
      </c>
      <c r="F88" s="10">
        <f>U88</f>
        <v>1400000</v>
      </c>
      <c r="G88" s="10">
        <f>F88-E88</f>
        <v>-424000</v>
      </c>
      <c r="H88" s="209">
        <f t="shared" si="15"/>
        <v>-23.245614035087712</v>
      </c>
      <c r="I88" s="1" t="s">
        <v>210</v>
      </c>
      <c r="J88" s="35"/>
      <c r="K88" s="36"/>
      <c r="L88" s="36"/>
      <c r="M88" s="37"/>
      <c r="N88" s="36"/>
      <c r="O88" s="36" t="s">
        <v>1</v>
      </c>
      <c r="P88" s="37" t="s">
        <v>1</v>
      </c>
      <c r="Q88" s="120" t="s">
        <v>1</v>
      </c>
      <c r="R88" s="120"/>
      <c r="S88" s="120"/>
      <c r="T88" s="120"/>
      <c r="U88" s="15">
        <f>U89+U90</f>
        <v>1400000</v>
      </c>
    </row>
    <row r="89" spans="2:21" ht="24.95" customHeight="1">
      <c r="B89" s="98"/>
      <c r="C89" s="120"/>
      <c r="D89" s="107"/>
      <c r="E89" s="10"/>
      <c r="F89" s="10"/>
      <c r="G89" s="10"/>
      <c r="H89" s="209"/>
      <c r="I89" s="1" t="s">
        <v>216</v>
      </c>
      <c r="J89" s="35">
        <v>350000</v>
      </c>
      <c r="K89" s="49" t="s">
        <v>209</v>
      </c>
      <c r="L89" s="36" t="s">
        <v>17</v>
      </c>
      <c r="M89" s="67">
        <v>2</v>
      </c>
      <c r="N89" s="49" t="s">
        <v>55</v>
      </c>
      <c r="O89" s="49"/>
      <c r="P89" s="37"/>
      <c r="Q89" s="107"/>
      <c r="R89" s="120"/>
      <c r="S89" s="120"/>
      <c r="T89" s="120"/>
      <c r="U89" s="15">
        <f>M89*J89</f>
        <v>700000</v>
      </c>
    </row>
    <row r="90" spans="2:21" ht="24.95" customHeight="1">
      <c r="B90" s="98"/>
      <c r="C90" s="120"/>
      <c r="D90" s="107"/>
      <c r="E90" s="10"/>
      <c r="F90" s="10"/>
      <c r="G90" s="10"/>
      <c r="H90" s="209"/>
      <c r="I90" s="1" t="s">
        <v>238</v>
      </c>
      <c r="J90" s="35">
        <v>700000</v>
      </c>
      <c r="K90" s="49" t="s">
        <v>234</v>
      </c>
      <c r="L90" s="49" t="s">
        <v>220</v>
      </c>
      <c r="M90" s="67">
        <v>1</v>
      </c>
      <c r="N90" s="49" t="s">
        <v>239</v>
      </c>
      <c r="O90" s="49"/>
      <c r="P90" s="37"/>
      <c r="Q90" s="107"/>
      <c r="R90" s="120"/>
      <c r="S90" s="120"/>
      <c r="T90" s="120"/>
      <c r="U90" s="15">
        <f>M90*J90</f>
        <v>700000</v>
      </c>
    </row>
    <row r="91" spans="2:21" ht="32.25" customHeight="1">
      <c r="B91" s="98"/>
      <c r="C91" s="78" t="s">
        <v>150</v>
      </c>
      <c r="D91" s="107" t="s">
        <v>69</v>
      </c>
      <c r="E91" s="10">
        <f>E92+E95+E96</f>
        <v>6580000</v>
      </c>
      <c r="F91" s="10">
        <f>F92+F95+F96</f>
        <v>7300000</v>
      </c>
      <c r="G91" s="10">
        <f>F91-E91</f>
        <v>720000</v>
      </c>
      <c r="H91" s="209">
        <f>F91/E91*100-100</f>
        <v>10.942249240121569</v>
      </c>
      <c r="I91" s="14"/>
      <c r="J91" s="35"/>
      <c r="K91" s="36"/>
      <c r="L91" s="36"/>
      <c r="M91" s="67"/>
      <c r="N91" s="49"/>
      <c r="O91" s="36"/>
      <c r="P91" s="37"/>
      <c r="Q91" s="120" t="s">
        <v>1</v>
      </c>
      <c r="R91" s="120"/>
      <c r="S91" s="120"/>
      <c r="T91" s="120"/>
      <c r="U91" s="15">
        <f>SUM(U92,U95,U96)</f>
        <v>7300000</v>
      </c>
    </row>
    <row r="92" spans="2:21" ht="24.95" customHeight="1">
      <c r="B92" s="98"/>
      <c r="C92" s="120"/>
      <c r="D92" s="107" t="s">
        <v>82</v>
      </c>
      <c r="E92" s="10">
        <v>4600000</v>
      </c>
      <c r="F92" s="10">
        <f>U92</f>
        <v>4900000</v>
      </c>
      <c r="G92" s="10">
        <f t="shared" ref="G92:G120" si="17">F92-E92</f>
        <v>300000</v>
      </c>
      <c r="H92" s="209"/>
      <c r="I92" s="119" t="s">
        <v>187</v>
      </c>
      <c r="J92" s="35"/>
      <c r="K92" s="36"/>
      <c r="L92" s="36"/>
      <c r="M92" s="37"/>
      <c r="N92" s="36"/>
      <c r="O92" s="36" t="s">
        <v>1</v>
      </c>
      <c r="P92" s="37" t="s">
        <v>1</v>
      </c>
      <c r="Q92" s="120" t="s">
        <v>1</v>
      </c>
      <c r="R92" s="120"/>
      <c r="S92" s="120"/>
      <c r="T92" s="120"/>
      <c r="U92" s="15">
        <f>SUM(U93,U94)</f>
        <v>4900000</v>
      </c>
    </row>
    <row r="93" spans="2:21" ht="24.95" customHeight="1">
      <c r="B93" s="98"/>
      <c r="C93" s="120"/>
      <c r="D93" s="120"/>
      <c r="E93" s="10"/>
      <c r="F93" s="10"/>
      <c r="G93" s="10">
        <f t="shared" si="17"/>
        <v>0</v>
      </c>
      <c r="H93" s="209"/>
      <c r="I93" s="1" t="s">
        <v>106</v>
      </c>
      <c r="J93" s="35">
        <v>55000</v>
      </c>
      <c r="K93" s="36" t="s">
        <v>16</v>
      </c>
      <c r="L93" s="36" t="s">
        <v>17</v>
      </c>
      <c r="M93" s="37">
        <v>30</v>
      </c>
      <c r="N93" s="107" t="s">
        <v>19</v>
      </c>
      <c r="O93" s="36" t="s">
        <v>17</v>
      </c>
      <c r="P93" s="37">
        <v>2</v>
      </c>
      <c r="Q93" s="36" t="s">
        <v>20</v>
      </c>
      <c r="R93" s="120"/>
      <c r="S93" s="37"/>
      <c r="T93" s="36"/>
      <c r="U93" s="15">
        <f>P93*M93*J93</f>
        <v>3300000</v>
      </c>
    </row>
    <row r="94" spans="2:21" ht="24.95" customHeight="1">
      <c r="B94" s="98"/>
      <c r="C94" s="120"/>
      <c r="D94" s="120"/>
      <c r="E94" s="10"/>
      <c r="F94" s="10"/>
      <c r="G94" s="10"/>
      <c r="H94" s="209"/>
      <c r="I94" s="1" t="s">
        <v>107</v>
      </c>
      <c r="J94" s="35">
        <v>50000</v>
      </c>
      <c r="K94" s="36" t="s">
        <v>16</v>
      </c>
      <c r="L94" s="36" t="s">
        <v>17</v>
      </c>
      <c r="M94" s="37">
        <v>8</v>
      </c>
      <c r="N94" s="107" t="s">
        <v>101</v>
      </c>
      <c r="O94" s="36" t="s">
        <v>17</v>
      </c>
      <c r="P94" s="37">
        <v>4</v>
      </c>
      <c r="Q94" s="36" t="s">
        <v>20</v>
      </c>
      <c r="R94" s="120"/>
      <c r="S94" s="37"/>
      <c r="T94" s="36"/>
      <c r="U94" s="15">
        <f>P94*M94*J94</f>
        <v>1600000</v>
      </c>
    </row>
    <row r="95" spans="2:21" ht="24.95" customHeight="1">
      <c r="B95" s="98"/>
      <c r="C95" s="120"/>
      <c r="D95" s="107" t="s">
        <v>83</v>
      </c>
      <c r="E95" s="10">
        <v>1680000</v>
      </c>
      <c r="F95" s="10">
        <f>U95</f>
        <v>2100000</v>
      </c>
      <c r="G95" s="10">
        <f>F95-E95</f>
        <v>420000</v>
      </c>
      <c r="H95" s="209">
        <f>F95/E95*100-100</f>
        <v>25</v>
      </c>
      <c r="I95" s="1" t="s">
        <v>108</v>
      </c>
      <c r="J95" s="35">
        <v>5000</v>
      </c>
      <c r="K95" s="49" t="s">
        <v>16</v>
      </c>
      <c r="L95" s="36" t="s">
        <v>17</v>
      </c>
      <c r="M95" s="37">
        <v>35</v>
      </c>
      <c r="N95" s="49" t="s">
        <v>19</v>
      </c>
      <c r="O95" s="36" t="s">
        <v>17</v>
      </c>
      <c r="P95" s="37">
        <v>12</v>
      </c>
      <c r="Q95" s="107" t="s">
        <v>55</v>
      </c>
      <c r="R95" s="120"/>
      <c r="S95" s="120"/>
      <c r="T95" s="120"/>
      <c r="U95" s="15">
        <f>P95*M95*J95</f>
        <v>2100000</v>
      </c>
    </row>
    <row r="96" spans="2:21" ht="24.95" customHeight="1">
      <c r="B96" s="98"/>
      <c r="C96" s="120"/>
      <c r="D96" s="107" t="s">
        <v>84</v>
      </c>
      <c r="E96" s="10">
        <v>300000</v>
      </c>
      <c r="F96" s="10">
        <f>U96</f>
        <v>300000</v>
      </c>
      <c r="G96" s="10">
        <f>F96-E96</f>
        <v>0</v>
      </c>
      <c r="H96" s="209">
        <f t="shared" ref="H96:H98" si="18">F96/E96*100-100</f>
        <v>0</v>
      </c>
      <c r="I96" s="1" t="s">
        <v>84</v>
      </c>
      <c r="J96" s="35">
        <v>300000</v>
      </c>
      <c r="K96" s="49" t="s">
        <v>16</v>
      </c>
      <c r="L96" s="36" t="s">
        <v>17</v>
      </c>
      <c r="M96" s="37">
        <v>1</v>
      </c>
      <c r="N96" s="49" t="s">
        <v>55</v>
      </c>
      <c r="O96" s="36" t="s">
        <v>1</v>
      </c>
      <c r="P96" s="37" t="s">
        <v>1</v>
      </c>
      <c r="Q96" s="120" t="s">
        <v>1</v>
      </c>
      <c r="R96" s="120"/>
      <c r="S96" s="120"/>
      <c r="T96" s="120"/>
      <c r="U96" s="15">
        <f>M96*J96</f>
        <v>300000</v>
      </c>
    </row>
    <row r="97" spans="2:21" ht="24.95" customHeight="1">
      <c r="B97" s="98"/>
      <c r="C97" s="107" t="s">
        <v>31</v>
      </c>
      <c r="D97" s="107" t="s">
        <v>46</v>
      </c>
      <c r="E97" s="10">
        <f>SUM(E98,E107,E108,E113,E116)</f>
        <v>6750000</v>
      </c>
      <c r="F97" s="10">
        <f>SUM(F98,F107,F108,F113,F116)</f>
        <v>6960000</v>
      </c>
      <c r="G97" s="10">
        <f>F97-E97</f>
        <v>210000</v>
      </c>
      <c r="H97" s="209">
        <f t="shared" si="18"/>
        <v>3.1111111111111143</v>
      </c>
      <c r="I97" s="14"/>
      <c r="J97" s="35"/>
      <c r="K97" s="36"/>
      <c r="L97" s="36"/>
      <c r="M97" s="37"/>
      <c r="N97" s="36"/>
      <c r="O97" s="36"/>
      <c r="P97" s="37"/>
      <c r="Q97" s="120"/>
      <c r="R97" s="120"/>
      <c r="S97" s="120"/>
      <c r="T97" s="120"/>
      <c r="U97" s="15">
        <f>SUM(U98,U107,U108,U113,U116)</f>
        <v>6960000</v>
      </c>
    </row>
    <row r="98" spans="2:21" ht="24.75" customHeight="1">
      <c r="B98" s="98"/>
      <c r="C98" s="120"/>
      <c r="D98" s="107" t="s">
        <v>85</v>
      </c>
      <c r="E98" s="10">
        <v>2550000</v>
      </c>
      <c r="F98" s="10">
        <f>U98</f>
        <v>2860000</v>
      </c>
      <c r="G98" s="10">
        <f>F98-E98</f>
        <v>310000</v>
      </c>
      <c r="H98" s="209">
        <f t="shared" si="18"/>
        <v>12.156862745098039</v>
      </c>
      <c r="I98" s="1" t="s">
        <v>85</v>
      </c>
      <c r="J98" s="35" t="s">
        <v>1</v>
      </c>
      <c r="K98" s="36" t="s">
        <v>1</v>
      </c>
      <c r="L98" s="36" t="s">
        <v>1</v>
      </c>
      <c r="M98" s="37" t="s">
        <v>1</v>
      </c>
      <c r="N98" s="36" t="s">
        <v>1</v>
      </c>
      <c r="O98" s="36" t="s">
        <v>1</v>
      </c>
      <c r="P98" s="37" t="s">
        <v>1</v>
      </c>
      <c r="Q98" s="120" t="s">
        <v>1</v>
      </c>
      <c r="R98" s="120"/>
      <c r="S98" s="120"/>
      <c r="T98" s="120"/>
      <c r="U98" s="15">
        <f>SUM(U99,U100,U101,U102,U103,U104,U106,U105)</f>
        <v>2860000</v>
      </c>
    </row>
    <row r="99" spans="2:21" ht="24.95" customHeight="1">
      <c r="B99" s="98"/>
      <c r="C99" s="120"/>
      <c r="D99" s="120"/>
      <c r="E99" s="10"/>
      <c r="F99" s="10"/>
      <c r="G99" s="10">
        <f t="shared" si="17"/>
        <v>0</v>
      </c>
      <c r="H99" s="209"/>
      <c r="I99" s="1" t="s">
        <v>109</v>
      </c>
      <c r="J99" s="35">
        <v>50000</v>
      </c>
      <c r="K99" s="36" t="s">
        <v>16</v>
      </c>
      <c r="L99" s="36" t="s">
        <v>17</v>
      </c>
      <c r="M99" s="37">
        <v>1</v>
      </c>
      <c r="N99" s="36" t="s">
        <v>20</v>
      </c>
      <c r="O99" s="36" t="s">
        <v>1</v>
      </c>
      <c r="P99" s="37" t="s">
        <v>1</v>
      </c>
      <c r="Q99" s="120" t="s">
        <v>1</v>
      </c>
      <c r="R99" s="120"/>
      <c r="S99" s="120"/>
      <c r="T99" s="120"/>
      <c r="U99" s="15">
        <f>+J99*M99</f>
        <v>50000</v>
      </c>
    </row>
    <row r="100" spans="2:21" ht="24.95" customHeight="1">
      <c r="B100" s="98"/>
      <c r="C100" s="120"/>
      <c r="D100" s="120"/>
      <c r="E100" s="10"/>
      <c r="F100" s="10"/>
      <c r="G100" s="10"/>
      <c r="H100" s="209"/>
      <c r="I100" s="1" t="s">
        <v>110</v>
      </c>
      <c r="J100" s="35">
        <v>100000</v>
      </c>
      <c r="K100" s="49" t="s">
        <v>57</v>
      </c>
      <c r="L100" s="36" t="s">
        <v>17</v>
      </c>
      <c r="M100" s="37">
        <v>1</v>
      </c>
      <c r="N100" s="49" t="s">
        <v>59</v>
      </c>
      <c r="O100" s="36"/>
      <c r="P100" s="37"/>
      <c r="Q100" s="120"/>
      <c r="R100" s="120"/>
      <c r="S100" s="120"/>
      <c r="T100" s="120"/>
      <c r="U100" s="15">
        <f>+J100*M100</f>
        <v>100000</v>
      </c>
    </row>
    <row r="101" spans="2:21" ht="24.95" customHeight="1">
      <c r="B101" s="98"/>
      <c r="C101" s="120"/>
      <c r="D101" s="120"/>
      <c r="E101" s="10"/>
      <c r="F101" s="10"/>
      <c r="G101" s="10"/>
      <c r="H101" s="209"/>
      <c r="I101" s="1" t="s">
        <v>111</v>
      </c>
      <c r="J101" s="35">
        <v>10000</v>
      </c>
      <c r="K101" s="49" t="s">
        <v>57</v>
      </c>
      <c r="L101" s="36" t="s">
        <v>17</v>
      </c>
      <c r="M101" s="37">
        <v>50</v>
      </c>
      <c r="N101" s="49" t="s">
        <v>101</v>
      </c>
      <c r="O101" s="49" t="s">
        <v>353</v>
      </c>
      <c r="P101" s="37">
        <v>2</v>
      </c>
      <c r="Q101" s="107" t="s">
        <v>129</v>
      </c>
      <c r="R101" s="120"/>
      <c r="S101" s="120"/>
      <c r="T101" s="120"/>
      <c r="U101" s="15">
        <f>P101*M101*J101</f>
        <v>1000000</v>
      </c>
    </row>
    <row r="102" spans="2:21" ht="24.95" customHeight="1">
      <c r="B102" s="98"/>
      <c r="C102" s="120"/>
      <c r="D102" s="120"/>
      <c r="E102" s="10"/>
      <c r="F102" s="10"/>
      <c r="G102" s="10"/>
      <c r="H102" s="209"/>
      <c r="I102" s="1" t="s">
        <v>112</v>
      </c>
      <c r="J102" s="35">
        <v>150000</v>
      </c>
      <c r="K102" s="49" t="s">
        <v>57</v>
      </c>
      <c r="L102" s="36" t="s">
        <v>17</v>
      </c>
      <c r="M102" s="67">
        <v>4</v>
      </c>
      <c r="N102" s="36" t="s">
        <v>54</v>
      </c>
      <c r="O102" s="36"/>
      <c r="P102" s="37"/>
      <c r="Q102" s="120"/>
      <c r="R102" s="120"/>
      <c r="S102" s="120"/>
      <c r="T102" s="120"/>
      <c r="U102" s="15">
        <f>+J102*M102</f>
        <v>600000</v>
      </c>
    </row>
    <row r="103" spans="2:21" ht="24.95" customHeight="1">
      <c r="B103" s="98"/>
      <c r="C103" s="120"/>
      <c r="D103" s="120"/>
      <c r="E103" s="10"/>
      <c r="F103" s="10"/>
      <c r="G103" s="10"/>
      <c r="H103" s="209"/>
      <c r="I103" s="1" t="s">
        <v>113</v>
      </c>
      <c r="J103" s="35">
        <v>2000</v>
      </c>
      <c r="K103" s="49" t="s">
        <v>57</v>
      </c>
      <c r="L103" s="36" t="s">
        <v>17</v>
      </c>
      <c r="M103" s="37">
        <v>100</v>
      </c>
      <c r="N103" s="49" t="s">
        <v>101</v>
      </c>
      <c r="O103" s="36"/>
      <c r="P103" s="37"/>
      <c r="Q103" s="120"/>
      <c r="R103" s="120"/>
      <c r="S103" s="120"/>
      <c r="T103" s="120"/>
      <c r="U103" s="15">
        <f>+J103*M103</f>
        <v>200000</v>
      </c>
    </row>
    <row r="104" spans="2:21" ht="24.95" customHeight="1">
      <c r="B104" s="98"/>
      <c r="C104" s="120"/>
      <c r="D104" s="120"/>
      <c r="E104" s="10"/>
      <c r="F104" s="10"/>
      <c r="G104" s="10"/>
      <c r="H104" s="209"/>
      <c r="I104" s="1" t="s">
        <v>114</v>
      </c>
      <c r="J104" s="35">
        <v>110000</v>
      </c>
      <c r="K104" s="49" t="s">
        <v>117</v>
      </c>
      <c r="L104" s="36" t="s">
        <v>17</v>
      </c>
      <c r="M104" s="37">
        <v>1</v>
      </c>
      <c r="N104" s="49" t="s">
        <v>59</v>
      </c>
      <c r="O104" s="36"/>
      <c r="P104" s="37"/>
      <c r="Q104" s="120"/>
      <c r="R104" s="120"/>
      <c r="S104" s="120"/>
      <c r="T104" s="120"/>
      <c r="U104" s="15">
        <f>+J104*M104</f>
        <v>110000</v>
      </c>
    </row>
    <row r="105" spans="2:21" ht="24.95" customHeight="1">
      <c r="B105" s="98"/>
      <c r="C105" s="120"/>
      <c r="D105" s="120"/>
      <c r="E105" s="10"/>
      <c r="F105" s="10"/>
      <c r="G105" s="10"/>
      <c r="H105" s="209"/>
      <c r="I105" s="1" t="s">
        <v>115</v>
      </c>
      <c r="J105" s="35">
        <v>50000</v>
      </c>
      <c r="K105" s="49" t="s">
        <v>57</v>
      </c>
      <c r="L105" s="36" t="s">
        <v>17</v>
      </c>
      <c r="M105" s="37">
        <v>6</v>
      </c>
      <c r="N105" s="49" t="s">
        <v>59</v>
      </c>
      <c r="O105" s="36"/>
      <c r="P105" s="37"/>
      <c r="Q105" s="120"/>
      <c r="R105" s="120"/>
      <c r="S105" s="120"/>
      <c r="T105" s="120"/>
      <c r="U105" s="15">
        <f>+J105*M105</f>
        <v>300000</v>
      </c>
    </row>
    <row r="106" spans="2:21" ht="24.95" customHeight="1">
      <c r="B106" s="98"/>
      <c r="C106" s="120"/>
      <c r="D106" s="120"/>
      <c r="E106" s="10"/>
      <c r="F106" s="10"/>
      <c r="G106" s="10"/>
      <c r="H106" s="209"/>
      <c r="I106" s="1" t="s">
        <v>116</v>
      </c>
      <c r="J106" s="35">
        <v>500000</v>
      </c>
      <c r="K106" s="49" t="s">
        <v>57</v>
      </c>
      <c r="L106" s="36" t="s">
        <v>17</v>
      </c>
      <c r="M106" s="37">
        <v>1</v>
      </c>
      <c r="N106" s="49" t="s">
        <v>59</v>
      </c>
      <c r="O106" s="36"/>
      <c r="P106" s="37"/>
      <c r="Q106" s="120"/>
      <c r="R106" s="120"/>
      <c r="S106" s="120"/>
      <c r="T106" s="120"/>
      <c r="U106" s="15">
        <f>+J106*M106</f>
        <v>500000</v>
      </c>
    </row>
    <row r="107" spans="2:21" ht="24.95" customHeight="1">
      <c r="B107" s="98"/>
      <c r="C107" s="120"/>
      <c r="D107" s="107" t="s">
        <v>86</v>
      </c>
      <c r="E107" s="10">
        <v>2000000</v>
      </c>
      <c r="F107" s="10">
        <f>U107</f>
        <v>1800000</v>
      </c>
      <c r="G107" s="10">
        <f>F107-E107</f>
        <v>-200000</v>
      </c>
      <c r="H107" s="209">
        <f t="shared" ref="H107:H123" si="19">F107/E107*100-100</f>
        <v>-10</v>
      </c>
      <c r="I107" s="1" t="s">
        <v>86</v>
      </c>
      <c r="J107" s="35">
        <v>180000</v>
      </c>
      <c r="K107" s="49" t="s">
        <v>57</v>
      </c>
      <c r="L107" s="36" t="s">
        <v>17</v>
      </c>
      <c r="M107" s="37">
        <v>10</v>
      </c>
      <c r="N107" s="49" t="s">
        <v>59</v>
      </c>
      <c r="O107" s="36"/>
      <c r="P107" s="37"/>
      <c r="Q107" s="120"/>
      <c r="R107" s="120"/>
      <c r="S107" s="120"/>
      <c r="T107" s="120"/>
      <c r="U107" s="15">
        <f>J107*M107</f>
        <v>1800000</v>
      </c>
    </row>
    <row r="108" spans="2:21" ht="24.95" customHeight="1">
      <c r="B108" s="98"/>
      <c r="C108" s="120"/>
      <c r="D108" s="107" t="s">
        <v>87</v>
      </c>
      <c r="E108" s="10">
        <v>1350000</v>
      </c>
      <c r="F108" s="10">
        <f>U108</f>
        <v>1500000</v>
      </c>
      <c r="G108" s="10">
        <f>F108-E108</f>
        <v>150000</v>
      </c>
      <c r="H108" s="209">
        <f t="shared" si="19"/>
        <v>11.111111111111114</v>
      </c>
      <c r="I108" s="1" t="s">
        <v>118</v>
      </c>
      <c r="J108" s="35"/>
      <c r="K108" s="36"/>
      <c r="L108" s="36"/>
      <c r="M108" s="37"/>
      <c r="N108" s="36"/>
      <c r="O108" s="36"/>
      <c r="P108" s="37"/>
      <c r="Q108" s="120"/>
      <c r="R108" s="120"/>
      <c r="S108" s="120"/>
      <c r="T108" s="120"/>
      <c r="U108" s="15">
        <f>U109+U110+U111+U112</f>
        <v>1500000</v>
      </c>
    </row>
    <row r="109" spans="2:21" ht="24.95" customHeight="1">
      <c r="B109" s="98"/>
      <c r="C109" s="120"/>
      <c r="D109" s="107"/>
      <c r="E109" s="10"/>
      <c r="F109" s="10"/>
      <c r="G109" s="10"/>
      <c r="H109" s="209"/>
      <c r="I109" s="1" t="s">
        <v>119</v>
      </c>
      <c r="J109" s="35">
        <v>250000</v>
      </c>
      <c r="K109" s="49" t="s">
        <v>57</v>
      </c>
      <c r="L109" s="36" t="s">
        <v>17</v>
      </c>
      <c r="M109" s="37">
        <v>4</v>
      </c>
      <c r="N109" s="49" t="s">
        <v>59</v>
      </c>
      <c r="O109" s="36"/>
      <c r="P109" s="37"/>
      <c r="Q109" s="120"/>
      <c r="R109" s="120"/>
      <c r="S109" s="120"/>
      <c r="T109" s="120"/>
      <c r="U109" s="15">
        <f>M109*J109</f>
        <v>1000000</v>
      </c>
    </row>
    <row r="110" spans="2:21" ht="24.95" customHeight="1">
      <c r="B110" s="98"/>
      <c r="C110" s="120"/>
      <c r="D110" s="107"/>
      <c r="E110" s="10"/>
      <c r="F110" s="10"/>
      <c r="G110" s="10"/>
      <c r="H110" s="209"/>
      <c r="I110" s="1" t="s">
        <v>120</v>
      </c>
      <c r="J110" s="35">
        <v>50000</v>
      </c>
      <c r="K110" s="49" t="s">
        <v>57</v>
      </c>
      <c r="L110" s="36" t="s">
        <v>17</v>
      </c>
      <c r="M110" s="37">
        <v>2</v>
      </c>
      <c r="N110" s="49" t="s">
        <v>59</v>
      </c>
      <c r="O110" s="36"/>
      <c r="P110" s="37"/>
      <c r="Q110" s="120"/>
      <c r="R110" s="120"/>
      <c r="S110" s="120"/>
      <c r="T110" s="120"/>
      <c r="U110" s="15">
        <f t="shared" ref="U110:U112" si="20">M110*J110</f>
        <v>100000</v>
      </c>
    </row>
    <row r="111" spans="2:21" ht="24.95" customHeight="1">
      <c r="B111" s="98"/>
      <c r="C111" s="120"/>
      <c r="D111" s="107"/>
      <c r="E111" s="10"/>
      <c r="F111" s="10"/>
      <c r="G111" s="10"/>
      <c r="H111" s="209"/>
      <c r="I111" s="1" t="s">
        <v>121</v>
      </c>
      <c r="J111" s="35">
        <v>100000</v>
      </c>
      <c r="K111" s="49" t="s">
        <v>57</v>
      </c>
      <c r="L111" s="36" t="s">
        <v>17</v>
      </c>
      <c r="M111" s="37">
        <v>2</v>
      </c>
      <c r="N111" s="49" t="s">
        <v>59</v>
      </c>
      <c r="O111" s="36"/>
      <c r="P111" s="37"/>
      <c r="Q111" s="120"/>
      <c r="R111" s="120"/>
      <c r="S111" s="120"/>
      <c r="T111" s="120"/>
      <c r="U111" s="15">
        <f t="shared" si="20"/>
        <v>200000</v>
      </c>
    </row>
    <row r="112" spans="2:21" ht="24.95" customHeight="1">
      <c r="B112" s="98"/>
      <c r="C112" s="120"/>
      <c r="D112" s="107"/>
      <c r="E112" s="10"/>
      <c r="F112" s="10"/>
      <c r="G112" s="10"/>
      <c r="H112" s="209"/>
      <c r="I112" s="1" t="s">
        <v>122</v>
      </c>
      <c r="J112" s="35">
        <v>100000</v>
      </c>
      <c r="K112" s="49" t="s">
        <v>57</v>
      </c>
      <c r="L112" s="36" t="s">
        <v>17</v>
      </c>
      <c r="M112" s="37">
        <v>2</v>
      </c>
      <c r="N112" s="49" t="s">
        <v>56</v>
      </c>
      <c r="O112" s="36"/>
      <c r="P112" s="37"/>
      <c r="Q112" s="120"/>
      <c r="R112" s="120"/>
      <c r="S112" s="120"/>
      <c r="T112" s="120"/>
      <c r="U112" s="15">
        <f t="shared" si="20"/>
        <v>200000</v>
      </c>
    </row>
    <row r="113" spans="2:22" ht="24.95" customHeight="1">
      <c r="B113" s="98"/>
      <c r="C113" s="120"/>
      <c r="D113" s="107" t="s">
        <v>88</v>
      </c>
      <c r="E113" s="10">
        <v>250000</v>
      </c>
      <c r="F113" s="10">
        <f>U113</f>
        <v>200000</v>
      </c>
      <c r="G113" s="10">
        <f t="shared" ref="G113:G116" si="21">F113-E113</f>
        <v>-50000</v>
      </c>
      <c r="H113" s="209">
        <f t="shared" si="19"/>
        <v>-20</v>
      </c>
      <c r="I113" s="1" t="s">
        <v>123</v>
      </c>
      <c r="J113" s="35"/>
      <c r="K113" s="36"/>
      <c r="L113" s="36"/>
      <c r="M113" s="37"/>
      <c r="N113" s="36"/>
      <c r="O113" s="36"/>
      <c r="P113" s="37"/>
      <c r="Q113" s="120"/>
      <c r="R113" s="120"/>
      <c r="S113" s="120"/>
      <c r="T113" s="120"/>
      <c r="U113" s="15">
        <f>SUM(U114:U115)</f>
        <v>200000</v>
      </c>
    </row>
    <row r="114" spans="2:22" ht="24.95" customHeight="1">
      <c r="B114" s="98"/>
      <c r="C114" s="120"/>
      <c r="D114" s="107"/>
      <c r="E114" s="10"/>
      <c r="F114" s="10"/>
      <c r="G114" s="10"/>
      <c r="H114" s="209"/>
      <c r="I114" s="1" t="s">
        <v>153</v>
      </c>
      <c r="J114" s="35">
        <v>100000</v>
      </c>
      <c r="K114" s="49" t="s">
        <v>16</v>
      </c>
      <c r="L114" s="36" t="s">
        <v>17</v>
      </c>
      <c r="M114" s="37">
        <v>1</v>
      </c>
      <c r="N114" s="49" t="s">
        <v>20</v>
      </c>
      <c r="O114" s="36"/>
      <c r="P114" s="37"/>
      <c r="Q114" s="120"/>
      <c r="R114" s="120"/>
      <c r="S114" s="120"/>
      <c r="T114" s="120"/>
      <c r="U114" s="15">
        <f>J114*M114</f>
        <v>100000</v>
      </c>
    </row>
    <row r="115" spans="2:22" ht="24.95" customHeight="1">
      <c r="B115" s="98"/>
      <c r="C115" s="120"/>
      <c r="D115" s="107"/>
      <c r="E115" s="10"/>
      <c r="F115" s="10"/>
      <c r="G115" s="10"/>
      <c r="H115" s="209"/>
      <c r="I115" s="1" t="s">
        <v>154</v>
      </c>
      <c r="J115" s="35">
        <v>100000</v>
      </c>
      <c r="K115" s="49" t="s">
        <v>16</v>
      </c>
      <c r="L115" s="36" t="s">
        <v>17</v>
      </c>
      <c r="M115" s="37">
        <v>1</v>
      </c>
      <c r="N115" s="49" t="s">
        <v>20</v>
      </c>
      <c r="O115" s="36"/>
      <c r="P115" s="37"/>
      <c r="Q115" s="120"/>
      <c r="R115" s="120"/>
      <c r="S115" s="120"/>
      <c r="T115" s="120"/>
      <c r="U115" s="15">
        <f>J115*M115</f>
        <v>100000</v>
      </c>
    </row>
    <row r="116" spans="2:22" ht="24.95" customHeight="1">
      <c r="B116" s="98"/>
      <c r="C116" s="120"/>
      <c r="D116" s="107" t="s">
        <v>89</v>
      </c>
      <c r="E116" s="10">
        <v>600000</v>
      </c>
      <c r="F116" s="10">
        <f>U116</f>
        <v>600000</v>
      </c>
      <c r="G116" s="10">
        <f t="shared" si="21"/>
        <v>0</v>
      </c>
      <c r="H116" s="209">
        <f t="shared" si="19"/>
        <v>0</v>
      </c>
      <c r="I116" s="1" t="s">
        <v>124</v>
      </c>
      <c r="J116" s="35"/>
      <c r="K116" s="49"/>
      <c r="L116" s="36"/>
      <c r="M116" s="37"/>
      <c r="N116" s="36"/>
      <c r="O116" s="36"/>
      <c r="P116" s="37"/>
      <c r="Q116" s="120"/>
      <c r="R116" s="120"/>
      <c r="S116" s="120"/>
      <c r="T116" s="120"/>
      <c r="U116" s="15">
        <f>SUM(U117:U117)</f>
        <v>600000</v>
      </c>
    </row>
    <row r="117" spans="2:22" ht="24.95" customHeight="1">
      <c r="B117" s="98"/>
      <c r="C117" s="94"/>
      <c r="D117" s="225"/>
      <c r="E117" s="10"/>
      <c r="F117" s="10"/>
      <c r="G117" s="10"/>
      <c r="H117" s="209"/>
      <c r="I117" s="1" t="s">
        <v>159</v>
      </c>
      <c r="J117" s="35">
        <v>150000</v>
      </c>
      <c r="K117" s="49" t="s">
        <v>57</v>
      </c>
      <c r="L117" s="36" t="s">
        <v>17</v>
      </c>
      <c r="M117" s="37">
        <v>4</v>
      </c>
      <c r="N117" s="49" t="s">
        <v>59</v>
      </c>
      <c r="O117" s="36"/>
      <c r="P117" s="37"/>
      <c r="Q117" s="120"/>
      <c r="R117" s="120"/>
      <c r="S117" s="120"/>
      <c r="T117" s="120"/>
      <c r="U117" s="15">
        <f>J117*M117</f>
        <v>600000</v>
      </c>
    </row>
    <row r="118" spans="2:22" ht="24.95" customHeight="1">
      <c r="B118" s="65" t="s">
        <v>90</v>
      </c>
      <c r="C118" s="350" t="s">
        <v>10</v>
      </c>
      <c r="D118" s="351"/>
      <c r="E118" s="10">
        <v>489039</v>
      </c>
      <c r="F118" s="10">
        <f>U118</f>
        <v>500000</v>
      </c>
      <c r="G118" s="10">
        <f t="shared" si="17"/>
        <v>10961</v>
      </c>
      <c r="H118" s="209">
        <f t="shared" si="19"/>
        <v>2.241334535691422</v>
      </c>
      <c r="I118" s="14"/>
      <c r="J118" s="35"/>
      <c r="K118" s="36"/>
      <c r="L118" s="36"/>
      <c r="M118" s="37"/>
      <c r="N118" s="36"/>
      <c r="O118" s="36"/>
      <c r="P118" s="37"/>
      <c r="Q118" s="120"/>
      <c r="R118" s="120"/>
      <c r="S118" s="120"/>
      <c r="T118" s="120"/>
      <c r="U118" s="15">
        <f>U119</f>
        <v>500000</v>
      </c>
    </row>
    <row r="119" spans="2:22" ht="24.95" customHeight="1">
      <c r="B119" s="98"/>
      <c r="C119" s="107" t="s">
        <v>90</v>
      </c>
      <c r="D119" s="107" t="s">
        <v>9</v>
      </c>
      <c r="E119" s="10">
        <v>489039</v>
      </c>
      <c r="F119" s="10">
        <f>F120</f>
        <v>500000</v>
      </c>
      <c r="G119" s="10">
        <f t="shared" si="17"/>
        <v>10961</v>
      </c>
      <c r="H119" s="209">
        <f t="shared" si="19"/>
        <v>2.241334535691422</v>
      </c>
      <c r="I119" s="1" t="s">
        <v>188</v>
      </c>
      <c r="J119" s="35"/>
      <c r="K119" s="36"/>
      <c r="L119" s="36"/>
      <c r="M119" s="37"/>
      <c r="N119" s="36"/>
      <c r="O119" s="36"/>
      <c r="P119" s="37"/>
      <c r="Q119" s="120"/>
      <c r="R119" s="120"/>
      <c r="S119" s="120"/>
      <c r="T119" s="120"/>
      <c r="U119" s="15">
        <f>U120</f>
        <v>500000</v>
      </c>
    </row>
    <row r="120" spans="2:22" ht="24.95" customHeight="1">
      <c r="B120" s="98"/>
      <c r="C120" s="120"/>
      <c r="D120" s="107" t="s">
        <v>90</v>
      </c>
      <c r="E120" s="10">
        <v>489039</v>
      </c>
      <c r="F120" s="10">
        <f>U120</f>
        <v>500000</v>
      </c>
      <c r="G120" s="10">
        <f t="shared" si="17"/>
        <v>10961</v>
      </c>
      <c r="H120" s="209">
        <f t="shared" si="19"/>
        <v>2.241334535691422</v>
      </c>
      <c r="I120" s="1" t="s">
        <v>95</v>
      </c>
      <c r="J120" s="35">
        <v>500000</v>
      </c>
      <c r="K120" s="36" t="s">
        <v>16</v>
      </c>
      <c r="L120" s="36" t="s">
        <v>17</v>
      </c>
      <c r="M120" s="37">
        <v>1</v>
      </c>
      <c r="N120" s="36" t="s">
        <v>20</v>
      </c>
      <c r="O120" s="36" t="s">
        <v>1</v>
      </c>
      <c r="P120" s="37" t="s">
        <v>1</v>
      </c>
      <c r="Q120" s="120" t="s">
        <v>1</v>
      </c>
      <c r="R120" s="120"/>
      <c r="S120" s="120"/>
      <c r="T120" s="120"/>
      <c r="U120" s="15">
        <f>J120</f>
        <v>500000</v>
      </c>
      <c r="V120" s="3">
        <f>J120+F2</f>
        <v>500000</v>
      </c>
    </row>
    <row r="121" spans="2:22" ht="24.95" customHeight="1">
      <c r="B121" s="65" t="s">
        <v>92</v>
      </c>
      <c r="C121" s="350" t="s">
        <v>79</v>
      </c>
      <c r="D121" s="351"/>
      <c r="E121" s="10">
        <v>324711</v>
      </c>
      <c r="F121" s="10">
        <f>U121</f>
        <v>347440</v>
      </c>
      <c r="G121" s="10">
        <f t="shared" ref="G121:G124" si="22">F121-E121</f>
        <v>22729</v>
      </c>
      <c r="H121" s="209">
        <f t="shared" si="19"/>
        <v>6.9997628660562867</v>
      </c>
      <c r="I121" s="14"/>
      <c r="J121" s="35"/>
      <c r="K121" s="36"/>
      <c r="L121" s="36"/>
      <c r="M121" s="37"/>
      <c r="N121" s="36"/>
      <c r="O121" s="36"/>
      <c r="P121" s="37"/>
      <c r="Q121" s="120"/>
      <c r="R121" s="120"/>
      <c r="S121" s="120"/>
      <c r="T121" s="120"/>
      <c r="U121" s="15">
        <f>U122</f>
        <v>347440</v>
      </c>
    </row>
    <row r="122" spans="2:22" ht="24.95" customHeight="1">
      <c r="B122" s="98"/>
      <c r="C122" s="107" t="s">
        <v>92</v>
      </c>
      <c r="D122" s="107" t="s">
        <v>69</v>
      </c>
      <c r="E122" s="10">
        <v>324711</v>
      </c>
      <c r="F122" s="10">
        <f>SUM(F123,F124,F125)</f>
        <v>347440</v>
      </c>
      <c r="G122" s="10">
        <f t="shared" si="22"/>
        <v>22729</v>
      </c>
      <c r="H122" s="209">
        <f t="shared" si="19"/>
        <v>6.9997628660562867</v>
      </c>
      <c r="I122" s="1" t="s">
        <v>96</v>
      </c>
      <c r="J122" s="35"/>
      <c r="K122" s="36"/>
      <c r="L122" s="36"/>
      <c r="M122" s="37"/>
      <c r="N122" s="36"/>
      <c r="O122" s="36"/>
      <c r="P122" s="37"/>
      <c r="Q122" s="120"/>
      <c r="R122" s="120"/>
      <c r="S122" s="120"/>
      <c r="T122" s="120"/>
      <c r="U122" s="15">
        <f>SUM(U123,U124,U125)</f>
        <v>347440</v>
      </c>
    </row>
    <row r="123" spans="2:22" ht="24.95" customHeight="1">
      <c r="B123" s="98"/>
      <c r="C123" s="70"/>
      <c r="D123" s="107" t="s">
        <v>91</v>
      </c>
      <c r="E123" s="212">
        <v>291180</v>
      </c>
      <c r="F123" s="212">
        <f>U123</f>
        <v>307440</v>
      </c>
      <c r="G123" s="10">
        <f t="shared" si="22"/>
        <v>16260</v>
      </c>
      <c r="H123" s="209">
        <f t="shared" si="19"/>
        <v>5.5841747372759016</v>
      </c>
      <c r="I123" s="1" t="s">
        <v>223</v>
      </c>
      <c r="J123" s="35">
        <v>307440</v>
      </c>
      <c r="K123" s="36" t="s">
        <v>16</v>
      </c>
      <c r="L123" s="36" t="s">
        <v>17</v>
      </c>
      <c r="M123" s="37">
        <v>1</v>
      </c>
      <c r="N123" s="36" t="s">
        <v>20</v>
      </c>
      <c r="O123" s="36" t="s">
        <v>1</v>
      </c>
      <c r="P123" s="37" t="s">
        <v>1</v>
      </c>
      <c r="Q123" s="120" t="s">
        <v>1</v>
      </c>
      <c r="R123" s="120"/>
      <c r="S123" s="120"/>
      <c r="T123" s="120"/>
      <c r="U123" s="15">
        <f>J123*M123</f>
        <v>307440</v>
      </c>
      <c r="V123" s="3">
        <f>U123+531</f>
        <v>307971</v>
      </c>
    </row>
    <row r="124" spans="2:22" ht="24.95" customHeight="1">
      <c r="B124" s="98"/>
      <c r="C124" s="120"/>
      <c r="D124" s="107" t="s">
        <v>93</v>
      </c>
      <c r="E124" s="10">
        <v>17531</v>
      </c>
      <c r="F124" s="10">
        <f>U124</f>
        <v>20000</v>
      </c>
      <c r="G124" s="10">
        <f t="shared" si="22"/>
        <v>2469</v>
      </c>
      <c r="H124" s="209">
        <f>F124/E124*100-100</f>
        <v>14.083623295875867</v>
      </c>
      <c r="I124" s="1" t="s">
        <v>97</v>
      </c>
      <c r="J124" s="35">
        <v>20000</v>
      </c>
      <c r="K124" s="36" t="s">
        <v>16</v>
      </c>
      <c r="L124" s="36" t="s">
        <v>17</v>
      </c>
      <c r="M124" s="37">
        <v>1</v>
      </c>
      <c r="N124" s="36" t="s">
        <v>20</v>
      </c>
      <c r="O124" s="36" t="s">
        <v>1</v>
      </c>
      <c r="P124" s="37" t="s">
        <v>1</v>
      </c>
      <c r="Q124" s="120" t="s">
        <v>1</v>
      </c>
      <c r="R124" s="120"/>
      <c r="S124" s="120"/>
      <c r="T124" s="120"/>
      <c r="U124" s="15">
        <f>J124*M124</f>
        <v>20000</v>
      </c>
    </row>
    <row r="125" spans="2:22" ht="24.95" customHeight="1" thickBot="1">
      <c r="B125" s="43"/>
      <c r="C125" s="41"/>
      <c r="D125" s="68" t="s">
        <v>94</v>
      </c>
      <c r="E125" s="44">
        <v>16000</v>
      </c>
      <c r="F125" s="44">
        <f>U125</f>
        <v>20000</v>
      </c>
      <c r="G125" s="44">
        <f t="shared" ref="G125" si="23">F125-E125</f>
        <v>4000</v>
      </c>
      <c r="H125" s="210">
        <v>0</v>
      </c>
      <c r="I125" s="69" t="s">
        <v>98</v>
      </c>
      <c r="J125" s="45">
        <v>20000</v>
      </c>
      <c r="K125" s="46" t="s">
        <v>16</v>
      </c>
      <c r="L125" s="46" t="s">
        <v>17</v>
      </c>
      <c r="M125" s="47">
        <v>1</v>
      </c>
      <c r="N125" s="46" t="s">
        <v>20</v>
      </c>
      <c r="O125" s="46" t="s">
        <v>1</v>
      </c>
      <c r="P125" s="47" t="s">
        <v>1</v>
      </c>
      <c r="Q125" s="41" t="s">
        <v>1</v>
      </c>
      <c r="R125" s="41"/>
      <c r="S125" s="41"/>
      <c r="T125" s="41"/>
      <c r="U125" s="48">
        <f>J125*M125</f>
        <v>20000</v>
      </c>
    </row>
    <row r="126" spans="2:22" ht="18" customHeight="1">
      <c r="D126" s="5"/>
      <c r="E126" s="16"/>
      <c r="F126" s="16"/>
      <c r="G126" s="16"/>
      <c r="H126" s="6"/>
    </row>
    <row r="127" spans="2:22" ht="18" customHeight="1">
      <c r="D127" s="5"/>
      <c r="E127" s="16"/>
      <c r="F127" s="16"/>
      <c r="G127" s="16"/>
      <c r="H127" s="6"/>
      <c r="I127" s="5" t="s">
        <v>41</v>
      </c>
      <c r="J127" s="5" t="s">
        <v>1</v>
      </c>
    </row>
    <row r="128" spans="2:22" ht="18" customHeight="1">
      <c r="J128" s="31"/>
    </row>
  </sheetData>
  <mergeCells count="13">
    <mergeCell ref="C118:D118"/>
    <mergeCell ref="C121:D121"/>
    <mergeCell ref="C62:D62"/>
    <mergeCell ref="C58:D58"/>
    <mergeCell ref="I3:U4"/>
    <mergeCell ref="B5:D5"/>
    <mergeCell ref="C6:D6"/>
    <mergeCell ref="B3:B4"/>
    <mergeCell ref="C3:C4"/>
    <mergeCell ref="D3:D4"/>
    <mergeCell ref="F3:F4"/>
    <mergeCell ref="E3:E4"/>
    <mergeCell ref="G3:H3"/>
  </mergeCells>
  <phoneticPr fontId="2" type="noConversion"/>
  <printOptions horizontalCentered="1"/>
  <pageMargins left="0.15748031496062992" right="0.15748031496062992" top="0.19685039370078741" bottom="0.39370078740157483" header="0.19685039370078741" footer="0"/>
  <pageSetup paperSize="9" scale="68" fitToHeight="0" orientation="landscape" horizontalDpi="300" verticalDpi="300" r:id="rId1"/>
  <headerFooter alignWithMargins="0"/>
  <rowBreaks count="3" manualBreakCount="3">
    <brk id="32" min="1" max="20" man="1"/>
    <brk id="61" min="1" max="20" man="1"/>
    <brk id="90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zoomScaleSheetLayoutView="100" workbookViewId="0">
      <selection activeCell="G50" sqref="G50"/>
    </sheetView>
  </sheetViews>
  <sheetFormatPr defaultRowHeight="13.5"/>
  <cols>
    <col min="1" max="1" width="10.5546875" customWidth="1"/>
    <col min="2" max="2" width="12.33203125" customWidth="1"/>
    <col min="3" max="3" width="13.88671875" customWidth="1"/>
    <col min="4" max="6" width="11.44140625" customWidth="1"/>
    <col min="7" max="7" width="47.77734375" customWidth="1"/>
    <col min="257" max="257" width="11.21875" customWidth="1"/>
    <col min="258" max="258" width="11.6640625" customWidth="1"/>
    <col min="259" max="259" width="12.5546875" customWidth="1"/>
    <col min="260" max="262" width="11.44140625" customWidth="1"/>
    <col min="263" max="263" width="48" customWidth="1"/>
    <col min="513" max="513" width="11.21875" customWidth="1"/>
    <col min="514" max="514" width="11.6640625" customWidth="1"/>
    <col min="515" max="515" width="12.5546875" customWidth="1"/>
    <col min="516" max="518" width="11.44140625" customWidth="1"/>
    <col min="519" max="519" width="48" customWidth="1"/>
    <col min="769" max="769" width="11.21875" customWidth="1"/>
    <col min="770" max="770" width="11.6640625" customWidth="1"/>
    <col min="771" max="771" width="12.5546875" customWidth="1"/>
    <col min="772" max="774" width="11.44140625" customWidth="1"/>
    <col min="775" max="775" width="48" customWidth="1"/>
    <col min="1025" max="1025" width="11.21875" customWidth="1"/>
    <col min="1026" max="1026" width="11.6640625" customWidth="1"/>
    <col min="1027" max="1027" width="12.5546875" customWidth="1"/>
    <col min="1028" max="1030" width="11.44140625" customWidth="1"/>
    <col min="1031" max="1031" width="48" customWidth="1"/>
    <col min="1281" max="1281" width="11.21875" customWidth="1"/>
    <col min="1282" max="1282" width="11.6640625" customWidth="1"/>
    <col min="1283" max="1283" width="12.5546875" customWidth="1"/>
    <col min="1284" max="1286" width="11.44140625" customWidth="1"/>
    <col min="1287" max="1287" width="48" customWidth="1"/>
    <col min="1537" max="1537" width="11.21875" customWidth="1"/>
    <col min="1538" max="1538" width="11.6640625" customWidth="1"/>
    <col min="1539" max="1539" width="12.5546875" customWidth="1"/>
    <col min="1540" max="1542" width="11.44140625" customWidth="1"/>
    <col min="1543" max="1543" width="48" customWidth="1"/>
    <col min="1793" max="1793" width="11.21875" customWidth="1"/>
    <col min="1794" max="1794" width="11.6640625" customWidth="1"/>
    <col min="1795" max="1795" width="12.5546875" customWidth="1"/>
    <col min="1796" max="1798" width="11.44140625" customWidth="1"/>
    <col min="1799" max="1799" width="48" customWidth="1"/>
    <col min="2049" max="2049" width="11.21875" customWidth="1"/>
    <col min="2050" max="2050" width="11.6640625" customWidth="1"/>
    <col min="2051" max="2051" width="12.5546875" customWidth="1"/>
    <col min="2052" max="2054" width="11.44140625" customWidth="1"/>
    <col min="2055" max="2055" width="48" customWidth="1"/>
    <col min="2305" max="2305" width="11.21875" customWidth="1"/>
    <col min="2306" max="2306" width="11.6640625" customWidth="1"/>
    <col min="2307" max="2307" width="12.5546875" customWidth="1"/>
    <col min="2308" max="2310" width="11.44140625" customWidth="1"/>
    <col min="2311" max="2311" width="48" customWidth="1"/>
    <col min="2561" max="2561" width="11.21875" customWidth="1"/>
    <col min="2562" max="2562" width="11.6640625" customWidth="1"/>
    <col min="2563" max="2563" width="12.5546875" customWidth="1"/>
    <col min="2564" max="2566" width="11.44140625" customWidth="1"/>
    <col min="2567" max="2567" width="48" customWidth="1"/>
    <col min="2817" max="2817" width="11.21875" customWidth="1"/>
    <col min="2818" max="2818" width="11.6640625" customWidth="1"/>
    <col min="2819" max="2819" width="12.5546875" customWidth="1"/>
    <col min="2820" max="2822" width="11.44140625" customWidth="1"/>
    <col min="2823" max="2823" width="48" customWidth="1"/>
    <col min="3073" max="3073" width="11.21875" customWidth="1"/>
    <col min="3074" max="3074" width="11.6640625" customWidth="1"/>
    <col min="3075" max="3075" width="12.5546875" customWidth="1"/>
    <col min="3076" max="3078" width="11.44140625" customWidth="1"/>
    <col min="3079" max="3079" width="48" customWidth="1"/>
    <col min="3329" max="3329" width="11.21875" customWidth="1"/>
    <col min="3330" max="3330" width="11.6640625" customWidth="1"/>
    <col min="3331" max="3331" width="12.5546875" customWidth="1"/>
    <col min="3332" max="3334" width="11.44140625" customWidth="1"/>
    <col min="3335" max="3335" width="48" customWidth="1"/>
    <col min="3585" max="3585" width="11.21875" customWidth="1"/>
    <col min="3586" max="3586" width="11.6640625" customWidth="1"/>
    <col min="3587" max="3587" width="12.5546875" customWidth="1"/>
    <col min="3588" max="3590" width="11.44140625" customWidth="1"/>
    <col min="3591" max="3591" width="48" customWidth="1"/>
    <col min="3841" max="3841" width="11.21875" customWidth="1"/>
    <col min="3842" max="3842" width="11.6640625" customWidth="1"/>
    <col min="3843" max="3843" width="12.5546875" customWidth="1"/>
    <col min="3844" max="3846" width="11.44140625" customWidth="1"/>
    <col min="3847" max="3847" width="48" customWidth="1"/>
    <col min="4097" max="4097" width="11.21875" customWidth="1"/>
    <col min="4098" max="4098" width="11.6640625" customWidth="1"/>
    <col min="4099" max="4099" width="12.5546875" customWidth="1"/>
    <col min="4100" max="4102" width="11.44140625" customWidth="1"/>
    <col min="4103" max="4103" width="48" customWidth="1"/>
    <col min="4353" max="4353" width="11.21875" customWidth="1"/>
    <col min="4354" max="4354" width="11.6640625" customWidth="1"/>
    <col min="4355" max="4355" width="12.5546875" customWidth="1"/>
    <col min="4356" max="4358" width="11.44140625" customWidth="1"/>
    <col min="4359" max="4359" width="48" customWidth="1"/>
    <col min="4609" max="4609" width="11.21875" customWidth="1"/>
    <col min="4610" max="4610" width="11.6640625" customWidth="1"/>
    <col min="4611" max="4611" width="12.5546875" customWidth="1"/>
    <col min="4612" max="4614" width="11.44140625" customWidth="1"/>
    <col min="4615" max="4615" width="48" customWidth="1"/>
    <col min="4865" max="4865" width="11.21875" customWidth="1"/>
    <col min="4866" max="4866" width="11.6640625" customWidth="1"/>
    <col min="4867" max="4867" width="12.5546875" customWidth="1"/>
    <col min="4868" max="4870" width="11.44140625" customWidth="1"/>
    <col min="4871" max="4871" width="48" customWidth="1"/>
    <col min="5121" max="5121" width="11.21875" customWidth="1"/>
    <col min="5122" max="5122" width="11.6640625" customWidth="1"/>
    <col min="5123" max="5123" width="12.5546875" customWidth="1"/>
    <col min="5124" max="5126" width="11.44140625" customWidth="1"/>
    <col min="5127" max="5127" width="48" customWidth="1"/>
    <col min="5377" max="5377" width="11.21875" customWidth="1"/>
    <col min="5378" max="5378" width="11.6640625" customWidth="1"/>
    <col min="5379" max="5379" width="12.5546875" customWidth="1"/>
    <col min="5380" max="5382" width="11.44140625" customWidth="1"/>
    <col min="5383" max="5383" width="48" customWidth="1"/>
    <col min="5633" max="5633" width="11.21875" customWidth="1"/>
    <col min="5634" max="5634" width="11.6640625" customWidth="1"/>
    <col min="5635" max="5635" width="12.5546875" customWidth="1"/>
    <col min="5636" max="5638" width="11.44140625" customWidth="1"/>
    <col min="5639" max="5639" width="48" customWidth="1"/>
    <col min="5889" max="5889" width="11.21875" customWidth="1"/>
    <col min="5890" max="5890" width="11.6640625" customWidth="1"/>
    <col min="5891" max="5891" width="12.5546875" customWidth="1"/>
    <col min="5892" max="5894" width="11.44140625" customWidth="1"/>
    <col min="5895" max="5895" width="48" customWidth="1"/>
    <col min="6145" max="6145" width="11.21875" customWidth="1"/>
    <col min="6146" max="6146" width="11.6640625" customWidth="1"/>
    <col min="6147" max="6147" width="12.5546875" customWidth="1"/>
    <col min="6148" max="6150" width="11.44140625" customWidth="1"/>
    <col min="6151" max="6151" width="48" customWidth="1"/>
    <col min="6401" max="6401" width="11.21875" customWidth="1"/>
    <col min="6402" max="6402" width="11.6640625" customWidth="1"/>
    <col min="6403" max="6403" width="12.5546875" customWidth="1"/>
    <col min="6404" max="6406" width="11.44140625" customWidth="1"/>
    <col min="6407" max="6407" width="48" customWidth="1"/>
    <col min="6657" max="6657" width="11.21875" customWidth="1"/>
    <col min="6658" max="6658" width="11.6640625" customWidth="1"/>
    <col min="6659" max="6659" width="12.5546875" customWidth="1"/>
    <col min="6660" max="6662" width="11.44140625" customWidth="1"/>
    <col min="6663" max="6663" width="48" customWidth="1"/>
    <col min="6913" max="6913" width="11.21875" customWidth="1"/>
    <col min="6914" max="6914" width="11.6640625" customWidth="1"/>
    <col min="6915" max="6915" width="12.5546875" customWidth="1"/>
    <col min="6916" max="6918" width="11.44140625" customWidth="1"/>
    <col min="6919" max="6919" width="48" customWidth="1"/>
    <col min="7169" max="7169" width="11.21875" customWidth="1"/>
    <col min="7170" max="7170" width="11.6640625" customWidth="1"/>
    <col min="7171" max="7171" width="12.5546875" customWidth="1"/>
    <col min="7172" max="7174" width="11.44140625" customWidth="1"/>
    <col min="7175" max="7175" width="48" customWidth="1"/>
    <col min="7425" max="7425" width="11.21875" customWidth="1"/>
    <col min="7426" max="7426" width="11.6640625" customWidth="1"/>
    <col min="7427" max="7427" width="12.5546875" customWidth="1"/>
    <col min="7428" max="7430" width="11.44140625" customWidth="1"/>
    <col min="7431" max="7431" width="48" customWidth="1"/>
    <col min="7681" max="7681" width="11.21875" customWidth="1"/>
    <col min="7682" max="7682" width="11.6640625" customWidth="1"/>
    <col min="7683" max="7683" width="12.5546875" customWidth="1"/>
    <col min="7684" max="7686" width="11.44140625" customWidth="1"/>
    <col min="7687" max="7687" width="48" customWidth="1"/>
    <col min="7937" max="7937" width="11.21875" customWidth="1"/>
    <col min="7938" max="7938" width="11.6640625" customWidth="1"/>
    <col min="7939" max="7939" width="12.5546875" customWidth="1"/>
    <col min="7940" max="7942" width="11.44140625" customWidth="1"/>
    <col min="7943" max="7943" width="48" customWidth="1"/>
    <col min="8193" max="8193" width="11.21875" customWidth="1"/>
    <col min="8194" max="8194" width="11.6640625" customWidth="1"/>
    <col min="8195" max="8195" width="12.5546875" customWidth="1"/>
    <col min="8196" max="8198" width="11.44140625" customWidth="1"/>
    <col min="8199" max="8199" width="48" customWidth="1"/>
    <col min="8449" max="8449" width="11.21875" customWidth="1"/>
    <col min="8450" max="8450" width="11.6640625" customWidth="1"/>
    <col min="8451" max="8451" width="12.5546875" customWidth="1"/>
    <col min="8452" max="8454" width="11.44140625" customWidth="1"/>
    <col min="8455" max="8455" width="48" customWidth="1"/>
    <col min="8705" max="8705" width="11.21875" customWidth="1"/>
    <col min="8706" max="8706" width="11.6640625" customWidth="1"/>
    <col min="8707" max="8707" width="12.5546875" customWidth="1"/>
    <col min="8708" max="8710" width="11.44140625" customWidth="1"/>
    <col min="8711" max="8711" width="48" customWidth="1"/>
    <col min="8961" max="8961" width="11.21875" customWidth="1"/>
    <col min="8962" max="8962" width="11.6640625" customWidth="1"/>
    <col min="8963" max="8963" width="12.5546875" customWidth="1"/>
    <col min="8964" max="8966" width="11.44140625" customWidth="1"/>
    <col min="8967" max="8967" width="48" customWidth="1"/>
    <col min="9217" max="9217" width="11.21875" customWidth="1"/>
    <col min="9218" max="9218" width="11.6640625" customWidth="1"/>
    <col min="9219" max="9219" width="12.5546875" customWidth="1"/>
    <col min="9220" max="9222" width="11.44140625" customWidth="1"/>
    <col min="9223" max="9223" width="48" customWidth="1"/>
    <col min="9473" max="9473" width="11.21875" customWidth="1"/>
    <col min="9474" max="9474" width="11.6640625" customWidth="1"/>
    <col min="9475" max="9475" width="12.5546875" customWidth="1"/>
    <col min="9476" max="9478" width="11.44140625" customWidth="1"/>
    <col min="9479" max="9479" width="48" customWidth="1"/>
    <col min="9729" max="9729" width="11.21875" customWidth="1"/>
    <col min="9730" max="9730" width="11.6640625" customWidth="1"/>
    <col min="9731" max="9731" width="12.5546875" customWidth="1"/>
    <col min="9732" max="9734" width="11.44140625" customWidth="1"/>
    <col min="9735" max="9735" width="48" customWidth="1"/>
    <col min="9985" max="9985" width="11.21875" customWidth="1"/>
    <col min="9986" max="9986" width="11.6640625" customWidth="1"/>
    <col min="9987" max="9987" width="12.5546875" customWidth="1"/>
    <col min="9988" max="9990" width="11.44140625" customWidth="1"/>
    <col min="9991" max="9991" width="48" customWidth="1"/>
    <col min="10241" max="10241" width="11.21875" customWidth="1"/>
    <col min="10242" max="10242" width="11.6640625" customWidth="1"/>
    <col min="10243" max="10243" width="12.5546875" customWidth="1"/>
    <col min="10244" max="10246" width="11.44140625" customWidth="1"/>
    <col min="10247" max="10247" width="48" customWidth="1"/>
    <col min="10497" max="10497" width="11.21875" customWidth="1"/>
    <col min="10498" max="10498" width="11.6640625" customWidth="1"/>
    <col min="10499" max="10499" width="12.5546875" customWidth="1"/>
    <col min="10500" max="10502" width="11.44140625" customWidth="1"/>
    <col min="10503" max="10503" width="48" customWidth="1"/>
    <col min="10753" max="10753" width="11.21875" customWidth="1"/>
    <col min="10754" max="10754" width="11.6640625" customWidth="1"/>
    <col min="10755" max="10755" width="12.5546875" customWidth="1"/>
    <col min="10756" max="10758" width="11.44140625" customWidth="1"/>
    <col min="10759" max="10759" width="48" customWidth="1"/>
    <col min="11009" max="11009" width="11.21875" customWidth="1"/>
    <col min="11010" max="11010" width="11.6640625" customWidth="1"/>
    <col min="11011" max="11011" width="12.5546875" customWidth="1"/>
    <col min="11012" max="11014" width="11.44140625" customWidth="1"/>
    <col min="11015" max="11015" width="48" customWidth="1"/>
    <col min="11265" max="11265" width="11.21875" customWidth="1"/>
    <col min="11266" max="11266" width="11.6640625" customWidth="1"/>
    <col min="11267" max="11267" width="12.5546875" customWidth="1"/>
    <col min="11268" max="11270" width="11.44140625" customWidth="1"/>
    <col min="11271" max="11271" width="48" customWidth="1"/>
    <col min="11521" max="11521" width="11.21875" customWidth="1"/>
    <col min="11522" max="11522" width="11.6640625" customWidth="1"/>
    <col min="11523" max="11523" width="12.5546875" customWidth="1"/>
    <col min="11524" max="11526" width="11.44140625" customWidth="1"/>
    <col min="11527" max="11527" width="48" customWidth="1"/>
    <col min="11777" max="11777" width="11.21875" customWidth="1"/>
    <col min="11778" max="11778" width="11.6640625" customWidth="1"/>
    <col min="11779" max="11779" width="12.5546875" customWidth="1"/>
    <col min="11780" max="11782" width="11.44140625" customWidth="1"/>
    <col min="11783" max="11783" width="48" customWidth="1"/>
    <col min="12033" max="12033" width="11.21875" customWidth="1"/>
    <col min="12034" max="12034" width="11.6640625" customWidth="1"/>
    <col min="12035" max="12035" width="12.5546875" customWidth="1"/>
    <col min="12036" max="12038" width="11.44140625" customWidth="1"/>
    <col min="12039" max="12039" width="48" customWidth="1"/>
    <col min="12289" max="12289" width="11.21875" customWidth="1"/>
    <col min="12290" max="12290" width="11.6640625" customWidth="1"/>
    <col min="12291" max="12291" width="12.5546875" customWidth="1"/>
    <col min="12292" max="12294" width="11.44140625" customWidth="1"/>
    <col min="12295" max="12295" width="48" customWidth="1"/>
    <col min="12545" max="12545" width="11.21875" customWidth="1"/>
    <col min="12546" max="12546" width="11.6640625" customWidth="1"/>
    <col min="12547" max="12547" width="12.5546875" customWidth="1"/>
    <col min="12548" max="12550" width="11.44140625" customWidth="1"/>
    <col min="12551" max="12551" width="48" customWidth="1"/>
    <col min="12801" max="12801" width="11.21875" customWidth="1"/>
    <col min="12802" max="12802" width="11.6640625" customWidth="1"/>
    <col min="12803" max="12803" width="12.5546875" customWidth="1"/>
    <col min="12804" max="12806" width="11.44140625" customWidth="1"/>
    <col min="12807" max="12807" width="48" customWidth="1"/>
    <col min="13057" max="13057" width="11.21875" customWidth="1"/>
    <col min="13058" max="13058" width="11.6640625" customWidth="1"/>
    <col min="13059" max="13059" width="12.5546875" customWidth="1"/>
    <col min="13060" max="13062" width="11.44140625" customWidth="1"/>
    <col min="13063" max="13063" width="48" customWidth="1"/>
    <col min="13313" max="13313" width="11.21875" customWidth="1"/>
    <col min="13314" max="13314" width="11.6640625" customWidth="1"/>
    <col min="13315" max="13315" width="12.5546875" customWidth="1"/>
    <col min="13316" max="13318" width="11.44140625" customWidth="1"/>
    <col min="13319" max="13319" width="48" customWidth="1"/>
    <col min="13569" max="13569" width="11.21875" customWidth="1"/>
    <col min="13570" max="13570" width="11.6640625" customWidth="1"/>
    <col min="13571" max="13571" width="12.5546875" customWidth="1"/>
    <col min="13572" max="13574" width="11.44140625" customWidth="1"/>
    <col min="13575" max="13575" width="48" customWidth="1"/>
    <col min="13825" max="13825" width="11.21875" customWidth="1"/>
    <col min="13826" max="13826" width="11.6640625" customWidth="1"/>
    <col min="13827" max="13827" width="12.5546875" customWidth="1"/>
    <col min="13828" max="13830" width="11.44140625" customWidth="1"/>
    <col min="13831" max="13831" width="48" customWidth="1"/>
    <col min="14081" max="14081" width="11.21875" customWidth="1"/>
    <col min="14082" max="14082" width="11.6640625" customWidth="1"/>
    <col min="14083" max="14083" width="12.5546875" customWidth="1"/>
    <col min="14084" max="14086" width="11.44140625" customWidth="1"/>
    <col min="14087" max="14087" width="48" customWidth="1"/>
    <col min="14337" max="14337" width="11.21875" customWidth="1"/>
    <col min="14338" max="14338" width="11.6640625" customWidth="1"/>
    <col min="14339" max="14339" width="12.5546875" customWidth="1"/>
    <col min="14340" max="14342" width="11.44140625" customWidth="1"/>
    <col min="14343" max="14343" width="48" customWidth="1"/>
    <col min="14593" max="14593" width="11.21875" customWidth="1"/>
    <col min="14594" max="14594" width="11.6640625" customWidth="1"/>
    <col min="14595" max="14595" width="12.5546875" customWidth="1"/>
    <col min="14596" max="14598" width="11.44140625" customWidth="1"/>
    <col min="14599" max="14599" width="48" customWidth="1"/>
    <col min="14849" max="14849" width="11.21875" customWidth="1"/>
    <col min="14850" max="14850" width="11.6640625" customWidth="1"/>
    <col min="14851" max="14851" width="12.5546875" customWidth="1"/>
    <col min="14852" max="14854" width="11.44140625" customWidth="1"/>
    <col min="14855" max="14855" width="48" customWidth="1"/>
    <col min="15105" max="15105" width="11.21875" customWidth="1"/>
    <col min="15106" max="15106" width="11.6640625" customWidth="1"/>
    <col min="15107" max="15107" width="12.5546875" customWidth="1"/>
    <col min="15108" max="15110" width="11.44140625" customWidth="1"/>
    <col min="15111" max="15111" width="48" customWidth="1"/>
    <col min="15361" max="15361" width="11.21875" customWidth="1"/>
    <col min="15362" max="15362" width="11.6640625" customWidth="1"/>
    <col min="15363" max="15363" width="12.5546875" customWidth="1"/>
    <col min="15364" max="15366" width="11.44140625" customWidth="1"/>
    <col min="15367" max="15367" width="48" customWidth="1"/>
    <col min="15617" max="15617" width="11.21875" customWidth="1"/>
    <col min="15618" max="15618" width="11.6640625" customWidth="1"/>
    <col min="15619" max="15619" width="12.5546875" customWidth="1"/>
    <col min="15620" max="15622" width="11.44140625" customWidth="1"/>
    <col min="15623" max="15623" width="48" customWidth="1"/>
    <col min="15873" max="15873" width="11.21875" customWidth="1"/>
    <col min="15874" max="15874" width="11.6640625" customWidth="1"/>
    <col min="15875" max="15875" width="12.5546875" customWidth="1"/>
    <col min="15876" max="15878" width="11.44140625" customWidth="1"/>
    <col min="15879" max="15879" width="48" customWidth="1"/>
    <col min="16129" max="16129" width="11.21875" customWidth="1"/>
    <col min="16130" max="16130" width="11.6640625" customWidth="1"/>
    <col min="16131" max="16131" width="12.5546875" customWidth="1"/>
    <col min="16132" max="16134" width="11.44140625" customWidth="1"/>
    <col min="16135" max="16135" width="48" customWidth="1"/>
  </cols>
  <sheetData>
    <row r="1" spans="1:7" ht="26.25">
      <c r="A1" s="360" t="s">
        <v>344</v>
      </c>
      <c r="B1" s="360"/>
      <c r="C1" s="360"/>
      <c r="D1" s="360"/>
      <c r="E1" s="360"/>
      <c r="F1" s="360"/>
      <c r="G1" s="360"/>
    </row>
    <row r="2" spans="1:7" ht="17.25" customHeight="1" thickBot="1">
      <c r="A2" s="79" t="s">
        <v>160</v>
      </c>
      <c r="B2" s="80"/>
      <c r="C2" s="81"/>
      <c r="D2" s="82"/>
      <c r="E2" s="83"/>
      <c r="F2" s="82"/>
      <c r="G2" s="80"/>
    </row>
    <row r="3" spans="1:7" ht="18" customHeight="1">
      <c r="A3" s="87" t="s">
        <v>161</v>
      </c>
      <c r="B3" s="88" t="s">
        <v>3</v>
      </c>
      <c r="C3" s="88" t="s">
        <v>4</v>
      </c>
      <c r="D3" s="89" t="s">
        <v>330</v>
      </c>
      <c r="E3" s="89" t="s">
        <v>331</v>
      </c>
      <c r="F3" s="89" t="s">
        <v>162</v>
      </c>
      <c r="G3" s="90" t="s">
        <v>163</v>
      </c>
    </row>
    <row r="4" spans="1:7" ht="18" customHeight="1">
      <c r="A4" s="361" t="s">
        <v>164</v>
      </c>
      <c r="B4" s="362"/>
      <c r="C4" s="363"/>
      <c r="D4" s="181">
        <f>SUM(D5:D11)</f>
        <v>153650000</v>
      </c>
      <c r="E4" s="181">
        <f>SUM(E5:E11)</f>
        <v>158750000</v>
      </c>
      <c r="F4" s="182">
        <f t="shared" ref="F4" si="0">E4-D4</f>
        <v>5100000</v>
      </c>
      <c r="G4" s="92"/>
    </row>
    <row r="5" spans="1:7" ht="18" customHeight="1">
      <c r="A5" s="117" t="s">
        <v>266</v>
      </c>
      <c r="B5" s="118" t="s">
        <v>266</v>
      </c>
      <c r="C5" s="118" t="s">
        <v>267</v>
      </c>
      <c r="D5" s="193">
        <f>총괄!E8</f>
        <v>143170000</v>
      </c>
      <c r="E5" s="193">
        <f>총괄!F8</f>
        <v>144000000</v>
      </c>
      <c r="F5" s="193">
        <f t="shared" ref="F5:F8" si="1">E5-D5</f>
        <v>830000</v>
      </c>
      <c r="G5" s="194" t="s">
        <v>276</v>
      </c>
    </row>
    <row r="6" spans="1:7" ht="18" customHeight="1">
      <c r="A6" s="117" t="s">
        <v>268</v>
      </c>
      <c r="B6" s="118" t="s">
        <v>268</v>
      </c>
      <c r="C6" s="118" t="s">
        <v>269</v>
      </c>
      <c r="D6" s="193">
        <f>총괄!E11</f>
        <v>500000</v>
      </c>
      <c r="E6" s="193">
        <f>총괄!F11</f>
        <v>1000000</v>
      </c>
      <c r="F6" s="193">
        <f t="shared" si="1"/>
        <v>500000</v>
      </c>
      <c r="G6" s="194" t="s">
        <v>277</v>
      </c>
    </row>
    <row r="7" spans="1:7" ht="18" customHeight="1">
      <c r="A7" s="117" t="s">
        <v>270</v>
      </c>
      <c r="B7" s="118" t="s">
        <v>270</v>
      </c>
      <c r="C7" s="118" t="s">
        <v>270</v>
      </c>
      <c r="D7" s="193">
        <f>총괄!E14</f>
        <v>2700000</v>
      </c>
      <c r="E7" s="193">
        <f>총괄!F14</f>
        <v>4800000</v>
      </c>
      <c r="F7" s="193">
        <f t="shared" si="1"/>
        <v>2100000</v>
      </c>
      <c r="G7" s="194" t="s">
        <v>278</v>
      </c>
    </row>
    <row r="8" spans="1:7" ht="18" customHeight="1">
      <c r="A8" s="117" t="s">
        <v>271</v>
      </c>
      <c r="B8" s="118" t="s">
        <v>271</v>
      </c>
      <c r="C8" s="118" t="s">
        <v>272</v>
      </c>
      <c r="D8" s="193">
        <f>총괄!E16</f>
        <v>348281</v>
      </c>
      <c r="E8" s="193">
        <f>총괄!F16</f>
        <v>600000</v>
      </c>
      <c r="F8" s="193">
        <f t="shared" si="1"/>
        <v>251719</v>
      </c>
      <c r="G8" s="194" t="s">
        <v>279</v>
      </c>
    </row>
    <row r="9" spans="1:7" ht="18" customHeight="1">
      <c r="A9" s="117"/>
      <c r="B9" s="118"/>
      <c r="C9" s="118" t="s">
        <v>275</v>
      </c>
      <c r="D9" s="193">
        <f>총괄!E17</f>
        <v>5422132</v>
      </c>
      <c r="E9" s="193">
        <f>총괄!F17</f>
        <v>7000000</v>
      </c>
      <c r="F9" s="193">
        <f>E9-D9</f>
        <v>1577868</v>
      </c>
      <c r="G9" s="194" t="s">
        <v>280</v>
      </c>
    </row>
    <row r="10" spans="1:7" ht="18" customHeight="1">
      <c r="A10" s="117" t="s">
        <v>273</v>
      </c>
      <c r="B10" s="116" t="s">
        <v>273</v>
      </c>
      <c r="C10" s="116" t="s">
        <v>332</v>
      </c>
      <c r="D10" s="190">
        <f>총괄!E19</f>
        <v>29587</v>
      </c>
      <c r="E10" s="190">
        <f>총괄!F19</f>
        <v>30000</v>
      </c>
      <c r="F10" s="193">
        <f>E10-D10</f>
        <v>413</v>
      </c>
      <c r="G10" s="245" t="s">
        <v>334</v>
      </c>
    </row>
    <row r="11" spans="1:7" ht="18" customHeight="1" thickBot="1">
      <c r="A11" s="110"/>
      <c r="B11" s="249"/>
      <c r="C11" s="249" t="s">
        <v>274</v>
      </c>
      <c r="D11" s="251">
        <f>총괄!E20</f>
        <v>1480000</v>
      </c>
      <c r="E11" s="251">
        <f>총괄!F20</f>
        <v>1320000</v>
      </c>
      <c r="F11" s="268">
        <f>E11-D11</f>
        <v>-160000</v>
      </c>
      <c r="G11" s="250" t="s">
        <v>333</v>
      </c>
    </row>
    <row r="12" spans="1:7" ht="17.25" customHeight="1">
      <c r="A12" s="112"/>
      <c r="B12" s="112"/>
      <c r="C12" s="112"/>
      <c r="D12" s="184"/>
      <c r="E12" s="185"/>
      <c r="F12" s="184"/>
      <c r="G12" s="84"/>
    </row>
    <row r="13" spans="1:7" ht="17.25" customHeight="1" thickBot="1">
      <c r="A13" s="113" t="s">
        <v>165</v>
      </c>
      <c r="B13" s="114"/>
      <c r="C13" s="115"/>
      <c r="D13" s="186"/>
      <c r="E13" s="187"/>
      <c r="F13" s="186"/>
      <c r="G13" s="84"/>
    </row>
    <row r="14" spans="1:7" ht="18" customHeight="1">
      <c r="A14" s="87" t="s">
        <v>161</v>
      </c>
      <c r="B14" s="88" t="s">
        <v>3</v>
      </c>
      <c r="C14" s="88" t="s">
        <v>4</v>
      </c>
      <c r="D14" s="188" t="s">
        <v>330</v>
      </c>
      <c r="E14" s="188" t="s">
        <v>331</v>
      </c>
      <c r="F14" s="188" t="s">
        <v>162</v>
      </c>
      <c r="G14" s="90" t="s">
        <v>163</v>
      </c>
    </row>
    <row r="15" spans="1:7" ht="24" customHeight="1">
      <c r="A15" s="361" t="s">
        <v>164</v>
      </c>
      <c r="B15" s="362"/>
      <c r="C15" s="363"/>
      <c r="D15" s="181">
        <f>SUM(D16:D46)</f>
        <v>160670000</v>
      </c>
      <c r="E15" s="181">
        <f>SUM(E16:E46)</f>
        <v>165770000</v>
      </c>
      <c r="F15" s="181">
        <f>E15-D15</f>
        <v>5100000</v>
      </c>
      <c r="G15" s="91"/>
    </row>
    <row r="16" spans="1:7" ht="18" customHeight="1">
      <c r="A16" s="117" t="s">
        <v>180</v>
      </c>
      <c r="B16" s="118" t="s">
        <v>166</v>
      </c>
      <c r="C16" s="116" t="str">
        <f>세출!D8</f>
        <v>급  여</v>
      </c>
      <c r="D16" s="189">
        <f>세출!E8</f>
        <v>70697990</v>
      </c>
      <c r="E16" s="189">
        <f>세출!F8</f>
        <v>74054280</v>
      </c>
      <c r="F16" s="190">
        <f t="shared" ref="F16:F46" si="2">E16-D16</f>
        <v>3356290</v>
      </c>
      <c r="G16" s="364" t="s">
        <v>284</v>
      </c>
    </row>
    <row r="17" spans="1:7" ht="18" customHeight="1">
      <c r="A17" s="215"/>
      <c r="B17" s="216"/>
      <c r="C17" s="116" t="str">
        <f>세출!D13</f>
        <v>제수당</v>
      </c>
      <c r="D17" s="189">
        <f>세출!E13</f>
        <v>22799730</v>
      </c>
      <c r="E17" s="189">
        <f>세출!F13</f>
        <v>25046520</v>
      </c>
      <c r="F17" s="190">
        <f t="shared" si="2"/>
        <v>2246790</v>
      </c>
      <c r="G17" s="364"/>
    </row>
    <row r="18" spans="1:7" ht="18" customHeight="1">
      <c r="A18" s="215"/>
      <c r="B18" s="216"/>
      <c r="C18" s="116" t="str">
        <f>세출!D31</f>
        <v>퇴직금 및 퇴직적립금</v>
      </c>
      <c r="D18" s="189">
        <f>세출!E31</f>
        <v>7791470</v>
      </c>
      <c r="E18" s="189">
        <f>세출!F31</f>
        <v>8258400</v>
      </c>
      <c r="F18" s="190">
        <f t="shared" si="2"/>
        <v>466930</v>
      </c>
      <c r="G18" s="364"/>
    </row>
    <row r="19" spans="1:7" ht="18" customHeight="1">
      <c r="A19" s="215"/>
      <c r="B19" s="216"/>
      <c r="C19" s="116" t="str">
        <f>세출!D33</f>
        <v>사회보험부담금</v>
      </c>
      <c r="D19" s="189">
        <f>세출!E33</f>
        <v>8156560</v>
      </c>
      <c r="E19" s="189">
        <f>세출!F33</f>
        <v>9151360</v>
      </c>
      <c r="F19" s="190">
        <f t="shared" si="2"/>
        <v>994800</v>
      </c>
      <c r="G19" s="364"/>
    </row>
    <row r="20" spans="1:7" ht="18" customHeight="1">
      <c r="A20" s="215"/>
      <c r="B20" s="217"/>
      <c r="C20" s="116" t="str">
        <f>세출!D39</f>
        <v>기타후생경비</v>
      </c>
      <c r="D20" s="189">
        <f>세출!E39</f>
        <v>900000</v>
      </c>
      <c r="E20" s="189">
        <f>세출!F39</f>
        <v>1380000</v>
      </c>
      <c r="F20" s="190">
        <f t="shared" si="2"/>
        <v>480000</v>
      </c>
      <c r="G20" s="364"/>
    </row>
    <row r="21" spans="1:7" ht="18" customHeight="1">
      <c r="A21" s="215"/>
      <c r="B21" s="216" t="s">
        <v>285</v>
      </c>
      <c r="C21" s="116" t="s">
        <v>286</v>
      </c>
      <c r="D21" s="189">
        <f>총괄!L15</f>
        <v>340000</v>
      </c>
      <c r="E21" s="189">
        <f>총괄!M15</f>
        <v>400000</v>
      </c>
      <c r="F21" s="190">
        <f t="shared" si="2"/>
        <v>60000</v>
      </c>
      <c r="G21" s="245" t="s">
        <v>287</v>
      </c>
    </row>
    <row r="22" spans="1:7" ht="18" customHeight="1">
      <c r="A22" s="215"/>
      <c r="B22" s="217"/>
      <c r="C22" s="116" t="s">
        <v>288</v>
      </c>
      <c r="D22" s="189">
        <f>총괄!L16</f>
        <v>100000</v>
      </c>
      <c r="E22" s="189">
        <f>총괄!M16</f>
        <v>400000</v>
      </c>
      <c r="F22" s="190">
        <f t="shared" si="2"/>
        <v>300000</v>
      </c>
      <c r="G22" s="245" t="s">
        <v>289</v>
      </c>
    </row>
    <row r="23" spans="1:7" ht="18" customHeight="1">
      <c r="A23" s="215"/>
      <c r="B23" s="216" t="s">
        <v>290</v>
      </c>
      <c r="C23" s="116" t="s">
        <v>291</v>
      </c>
      <c r="D23" s="189">
        <f>총괄!L18</f>
        <v>400000</v>
      </c>
      <c r="E23" s="189">
        <f>총괄!M18</f>
        <v>900000</v>
      </c>
      <c r="F23" s="190">
        <f t="shared" si="2"/>
        <v>500000</v>
      </c>
      <c r="G23" s="245" t="s">
        <v>292</v>
      </c>
    </row>
    <row r="24" spans="1:7" ht="18" customHeight="1">
      <c r="A24" s="215"/>
      <c r="B24" s="216"/>
      <c r="C24" s="116" t="s">
        <v>293</v>
      </c>
      <c r="D24" s="189">
        <f>총괄!L19</f>
        <v>7350000</v>
      </c>
      <c r="E24" s="189">
        <f>총괄!M19</f>
        <v>6000000</v>
      </c>
      <c r="F24" s="190">
        <f t="shared" si="2"/>
        <v>-1350000</v>
      </c>
      <c r="G24" s="245" t="s">
        <v>294</v>
      </c>
    </row>
    <row r="25" spans="1:7" ht="18" customHeight="1">
      <c r="A25" s="215"/>
      <c r="B25" s="216"/>
      <c r="C25" s="116" t="s">
        <v>295</v>
      </c>
      <c r="D25" s="189">
        <f>총괄!L20</f>
        <v>4660000</v>
      </c>
      <c r="E25" s="189">
        <f>총괄!M20</f>
        <v>5640000</v>
      </c>
      <c r="F25" s="190">
        <f t="shared" si="2"/>
        <v>980000</v>
      </c>
      <c r="G25" s="245" t="s">
        <v>296</v>
      </c>
    </row>
    <row r="26" spans="1:7" ht="18" customHeight="1">
      <c r="A26" s="215"/>
      <c r="B26" s="216"/>
      <c r="C26" s="116" t="s">
        <v>297</v>
      </c>
      <c r="D26" s="189">
        <f>총괄!L21</f>
        <v>4200000</v>
      </c>
      <c r="E26" s="189">
        <f>총괄!M21</f>
        <v>3800000</v>
      </c>
      <c r="F26" s="190">
        <f t="shared" si="2"/>
        <v>-400000</v>
      </c>
      <c r="G26" s="245" t="s">
        <v>298</v>
      </c>
    </row>
    <row r="27" spans="1:7" ht="18" customHeight="1">
      <c r="A27" s="215"/>
      <c r="B27" s="216"/>
      <c r="C27" s="116" t="s">
        <v>299</v>
      </c>
      <c r="D27" s="189">
        <f>총괄!L22</f>
        <v>2080000</v>
      </c>
      <c r="E27" s="189">
        <f>총괄!M22</f>
        <v>2600000</v>
      </c>
      <c r="F27" s="190">
        <f t="shared" si="2"/>
        <v>520000</v>
      </c>
      <c r="G27" s="245" t="s">
        <v>300</v>
      </c>
    </row>
    <row r="28" spans="1:7" ht="18" customHeight="1">
      <c r="A28" s="117" t="s">
        <v>282</v>
      </c>
      <c r="B28" s="118" t="s">
        <v>281</v>
      </c>
      <c r="C28" s="116" t="s">
        <v>335</v>
      </c>
      <c r="D28" s="189">
        <f>총괄!L29</f>
        <v>1320000</v>
      </c>
      <c r="E28" s="189">
        <v>0</v>
      </c>
      <c r="F28" s="190">
        <f t="shared" si="2"/>
        <v>-1320000</v>
      </c>
      <c r="G28" s="245" t="s">
        <v>283</v>
      </c>
    </row>
    <row r="29" spans="1:7" ht="18" customHeight="1">
      <c r="A29" s="215"/>
      <c r="B29" s="216"/>
      <c r="C29" s="116" t="s">
        <v>336</v>
      </c>
      <c r="D29" s="189">
        <v>0</v>
      </c>
      <c r="E29" s="189">
        <f>총괄!M30</f>
        <v>1440000</v>
      </c>
      <c r="F29" s="190">
        <f t="shared" si="2"/>
        <v>1440000</v>
      </c>
      <c r="G29" s="245" t="s">
        <v>337</v>
      </c>
    </row>
    <row r="30" spans="1:7" ht="18" customHeight="1">
      <c r="A30" s="215"/>
      <c r="B30" s="254" t="s">
        <v>343</v>
      </c>
      <c r="C30" s="116" t="s">
        <v>301</v>
      </c>
      <c r="D30" s="189">
        <f>총괄!L34</f>
        <v>2832000</v>
      </c>
      <c r="E30" s="189">
        <f>총괄!M34</f>
        <v>1600000</v>
      </c>
      <c r="F30" s="190">
        <f t="shared" si="2"/>
        <v>-1232000</v>
      </c>
      <c r="G30" s="245" t="s">
        <v>302</v>
      </c>
    </row>
    <row r="31" spans="1:7" ht="18" customHeight="1">
      <c r="A31" s="215"/>
      <c r="B31" s="252"/>
      <c r="C31" s="116" t="s">
        <v>338</v>
      </c>
      <c r="D31" s="189">
        <f>총괄!L35</f>
        <v>80000</v>
      </c>
      <c r="E31" s="189">
        <f>총괄!M35</f>
        <v>192000</v>
      </c>
      <c r="F31" s="190">
        <f t="shared" si="2"/>
        <v>112000</v>
      </c>
      <c r="G31" s="245" t="s">
        <v>339</v>
      </c>
    </row>
    <row r="32" spans="1:7" ht="18" customHeight="1">
      <c r="A32" s="215"/>
      <c r="B32" s="252"/>
      <c r="C32" s="116" t="s">
        <v>303</v>
      </c>
      <c r="D32" s="189">
        <f>총괄!L36</f>
        <v>1684000</v>
      </c>
      <c r="E32" s="189">
        <f>총괄!M36</f>
        <v>0</v>
      </c>
      <c r="F32" s="190">
        <f t="shared" si="2"/>
        <v>-1684000</v>
      </c>
      <c r="G32" s="245" t="s">
        <v>304</v>
      </c>
    </row>
    <row r="33" spans="1:7" ht="18" customHeight="1">
      <c r="A33" s="215"/>
      <c r="B33" s="252"/>
      <c r="C33" s="116" t="s">
        <v>305</v>
      </c>
      <c r="D33" s="189">
        <f>총괄!L37</f>
        <v>600000</v>
      </c>
      <c r="E33" s="189">
        <f>총괄!M37</f>
        <v>400000</v>
      </c>
      <c r="F33" s="190">
        <f t="shared" si="2"/>
        <v>-200000</v>
      </c>
      <c r="G33" s="245" t="s">
        <v>306</v>
      </c>
    </row>
    <row r="34" spans="1:7" ht="18" customHeight="1">
      <c r="A34" s="215"/>
      <c r="B34" s="252"/>
      <c r="C34" s="116" t="s">
        <v>307</v>
      </c>
      <c r="D34" s="189">
        <f>총괄!L38</f>
        <v>2120000</v>
      </c>
      <c r="E34" s="189">
        <f>총괄!M38</f>
        <v>2000000</v>
      </c>
      <c r="F34" s="190">
        <f t="shared" si="2"/>
        <v>-120000</v>
      </c>
      <c r="G34" s="245" t="s">
        <v>308</v>
      </c>
    </row>
    <row r="35" spans="1:7" ht="18" customHeight="1">
      <c r="A35" s="215"/>
      <c r="B35" s="253"/>
      <c r="C35" s="116" t="str">
        <f>세출!D80</f>
        <v>긴급지원비</v>
      </c>
      <c r="D35" s="189">
        <f>세출!E80</f>
        <v>7090500</v>
      </c>
      <c r="E35" s="189">
        <f>세출!F80</f>
        <v>5000000</v>
      </c>
      <c r="F35" s="190">
        <f t="shared" si="2"/>
        <v>-2090500</v>
      </c>
      <c r="G35" s="245" t="s">
        <v>309</v>
      </c>
    </row>
    <row r="36" spans="1:7" ht="18" customHeight="1">
      <c r="A36" s="215"/>
      <c r="B36" s="254" t="str">
        <f>세출!C83</f>
        <v>주거환경
개선사업비</v>
      </c>
      <c r="C36" s="116" t="s">
        <v>310</v>
      </c>
      <c r="D36" s="189">
        <f>세출!E84</f>
        <v>400000</v>
      </c>
      <c r="E36" s="189">
        <f>세출!F84</f>
        <v>0</v>
      </c>
      <c r="F36" s="190">
        <f t="shared" si="2"/>
        <v>-400000</v>
      </c>
      <c r="G36" s="245" t="s">
        <v>304</v>
      </c>
    </row>
    <row r="37" spans="1:7" ht="18" customHeight="1">
      <c r="A37" s="215"/>
      <c r="B37" s="252"/>
      <c r="C37" s="118" t="s">
        <v>311</v>
      </c>
      <c r="D37" s="191">
        <f>총괄!L46</f>
        <v>0</v>
      </c>
      <c r="E37" s="191">
        <f>총괄!M46</f>
        <v>1900000</v>
      </c>
      <c r="F37" s="190">
        <f t="shared" si="2"/>
        <v>1900000</v>
      </c>
      <c r="G37" s="245" t="s">
        <v>312</v>
      </c>
    </row>
    <row r="38" spans="1:7" ht="18" customHeight="1">
      <c r="A38" s="215"/>
      <c r="B38" s="252"/>
      <c r="C38" s="118" t="str">
        <f>세출!D88</f>
        <v>방역지원비</v>
      </c>
      <c r="D38" s="191">
        <f>세출!E88</f>
        <v>1824000</v>
      </c>
      <c r="E38" s="191">
        <f>세출!F88</f>
        <v>1400000</v>
      </c>
      <c r="F38" s="190">
        <f t="shared" si="2"/>
        <v>-424000</v>
      </c>
      <c r="G38" s="245" t="s">
        <v>313</v>
      </c>
    </row>
    <row r="39" spans="1:7" ht="18" customHeight="1">
      <c r="A39" s="215"/>
      <c r="B39" s="254" t="s">
        <v>314</v>
      </c>
      <c r="C39" s="118" t="str">
        <f>세출!D92</f>
        <v>나들이지원비</v>
      </c>
      <c r="D39" s="191">
        <f>세출!E92</f>
        <v>4600000</v>
      </c>
      <c r="E39" s="191">
        <f>세출!F92</f>
        <v>4900000</v>
      </c>
      <c r="F39" s="190">
        <f t="shared" si="2"/>
        <v>300000</v>
      </c>
      <c r="G39" s="245" t="s">
        <v>315</v>
      </c>
    </row>
    <row r="40" spans="1:7" ht="18" customHeight="1">
      <c r="A40" s="215"/>
      <c r="B40" s="216"/>
      <c r="C40" s="118" t="s">
        <v>316</v>
      </c>
      <c r="D40" s="191">
        <f>총괄!L50</f>
        <v>1680000</v>
      </c>
      <c r="E40" s="191">
        <f>총괄!M50</f>
        <v>2100000</v>
      </c>
      <c r="F40" s="190">
        <f t="shared" si="2"/>
        <v>420000</v>
      </c>
      <c r="G40" s="194" t="s">
        <v>317</v>
      </c>
    </row>
    <row r="41" spans="1:7" ht="18" customHeight="1">
      <c r="A41" s="215"/>
      <c r="B41" s="118" t="s">
        <v>318</v>
      </c>
      <c r="C41" s="118" t="s">
        <v>319</v>
      </c>
      <c r="D41" s="191">
        <f>총괄!L53</f>
        <v>2550000</v>
      </c>
      <c r="E41" s="191">
        <f>총괄!M53</f>
        <v>2860000</v>
      </c>
      <c r="F41" s="190">
        <f t="shared" si="2"/>
        <v>310000</v>
      </c>
      <c r="G41" s="194" t="s">
        <v>320</v>
      </c>
    </row>
    <row r="42" spans="1:7" ht="18" customHeight="1">
      <c r="A42" s="215"/>
      <c r="B42" s="216"/>
      <c r="C42" s="118" t="s">
        <v>321</v>
      </c>
      <c r="D42" s="191">
        <f>총괄!L54</f>
        <v>2000000</v>
      </c>
      <c r="E42" s="191">
        <f>총괄!M54</f>
        <v>1800000</v>
      </c>
      <c r="F42" s="190">
        <f t="shared" si="2"/>
        <v>-200000</v>
      </c>
      <c r="G42" s="194" t="s">
        <v>322</v>
      </c>
    </row>
    <row r="43" spans="1:7" ht="18" customHeight="1">
      <c r="A43" s="215"/>
      <c r="B43" s="216"/>
      <c r="C43" s="118" t="s">
        <v>340</v>
      </c>
      <c r="D43" s="191">
        <f>총괄!L55</f>
        <v>1350000</v>
      </c>
      <c r="E43" s="191">
        <f>총괄!M55</f>
        <v>1500000</v>
      </c>
      <c r="F43" s="190">
        <f t="shared" si="2"/>
        <v>150000</v>
      </c>
      <c r="G43" s="194" t="s">
        <v>341</v>
      </c>
    </row>
    <row r="44" spans="1:7" ht="18" customHeight="1">
      <c r="A44" s="215"/>
      <c r="B44" s="216"/>
      <c r="C44" s="118" t="s">
        <v>323</v>
      </c>
      <c r="D44" s="191">
        <f>총괄!L56</f>
        <v>250000</v>
      </c>
      <c r="E44" s="191">
        <f>총괄!M56</f>
        <v>200000</v>
      </c>
      <c r="F44" s="190">
        <f t="shared" si="2"/>
        <v>-50000</v>
      </c>
      <c r="G44" s="194" t="s">
        <v>324</v>
      </c>
    </row>
    <row r="45" spans="1:7" ht="18" customHeight="1">
      <c r="A45" s="255" t="s">
        <v>90</v>
      </c>
      <c r="B45" s="116" t="s">
        <v>325</v>
      </c>
      <c r="C45" s="118" t="s">
        <v>325</v>
      </c>
      <c r="D45" s="191">
        <f>총괄!L60</f>
        <v>489039</v>
      </c>
      <c r="E45" s="191">
        <f>총괄!M60</f>
        <v>500000</v>
      </c>
      <c r="F45" s="190">
        <f t="shared" si="2"/>
        <v>10961</v>
      </c>
      <c r="G45" s="194" t="s">
        <v>326</v>
      </c>
    </row>
    <row r="46" spans="1:7" ht="18" customHeight="1" thickBot="1">
      <c r="A46" s="110" t="s">
        <v>327</v>
      </c>
      <c r="B46" s="111" t="s">
        <v>327</v>
      </c>
      <c r="C46" s="111" t="s">
        <v>328</v>
      </c>
      <c r="D46" s="192">
        <f>세출!E121</f>
        <v>324711</v>
      </c>
      <c r="E46" s="192">
        <f>세출!F121</f>
        <v>347440</v>
      </c>
      <c r="F46" s="183">
        <f t="shared" si="2"/>
        <v>22729</v>
      </c>
      <c r="G46" s="214" t="s">
        <v>329</v>
      </c>
    </row>
    <row r="49" spans="6:6">
      <c r="F49" s="85"/>
    </row>
  </sheetData>
  <mergeCells count="4">
    <mergeCell ref="A1:G1"/>
    <mergeCell ref="A4:C4"/>
    <mergeCell ref="A15:C15"/>
    <mergeCell ref="G16:G20"/>
  </mergeCells>
  <phoneticPr fontId="2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표지</vt:lpstr>
      <vt:lpstr>총괄</vt:lpstr>
      <vt:lpstr>세입</vt:lpstr>
      <vt:lpstr>세출</vt:lpstr>
      <vt:lpstr>변경사유서</vt:lpstr>
      <vt:lpstr>변경사유서!Print_Area</vt:lpstr>
      <vt:lpstr>세입!Print_Area</vt:lpstr>
      <vt:lpstr>세출!Print_Area</vt:lpstr>
      <vt:lpstr>총괄!Print_Area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김성현</dc:creator>
  <cp:lastModifiedBy>PowerUser</cp:lastModifiedBy>
  <cp:lastPrinted>2015-12-10T08:02:09Z</cp:lastPrinted>
  <dcterms:created xsi:type="dcterms:W3CDTF">2008-01-12T05:11:51Z</dcterms:created>
  <dcterms:modified xsi:type="dcterms:W3CDTF">2015-12-14T06:53:14Z</dcterms:modified>
</cp:coreProperties>
</file>