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140" yWindow="150" windowWidth="20610" windowHeight="11970" activeTab="2"/>
  </bookViews>
  <sheets>
    <sheet name="표지" sheetId="12" r:id="rId1"/>
    <sheet name="총괄" sheetId="10" r:id="rId2"/>
    <sheet name="세입" sheetId="8" r:id="rId3"/>
    <sheet name="세출" sheetId="9" r:id="rId4"/>
    <sheet name="변경사유서" sheetId="11" r:id="rId5"/>
  </sheets>
  <definedNames>
    <definedName name="_xlnm.Print_Area" localSheetId="4">변경사유서!$A$1:$G$32</definedName>
    <definedName name="_xlnm.Print_Area" localSheetId="2">세입!$B$2:$R$14</definedName>
    <definedName name="_xlnm.Print_Area" localSheetId="3">세출!$B$2:$U$70</definedName>
    <definedName name="_xlnm.Print_Area" localSheetId="1">총괄!$B$1:$O$35</definedName>
    <definedName name="_xlnm.Print_Titles" localSheetId="3">세출!$3:$4</definedName>
  </definedNames>
  <calcPr calcId="125725"/>
</workbook>
</file>

<file path=xl/calcChain.xml><?xml version="1.0" encoding="utf-8"?>
<calcChain xmlns="http://schemas.openxmlformats.org/spreadsheetml/2006/main">
  <c r="D14" i="11"/>
  <c r="E14"/>
  <c r="F32"/>
  <c r="F31"/>
  <c r="F30"/>
  <c r="E32"/>
  <c r="D32"/>
  <c r="E31"/>
  <c r="D31"/>
  <c r="E30"/>
  <c r="E9"/>
  <c r="D9"/>
  <c r="D27"/>
  <c r="E28"/>
  <c r="E29"/>
  <c r="D28"/>
  <c r="D29"/>
  <c r="E27"/>
  <c r="E26"/>
  <c r="E25"/>
  <c r="D26"/>
  <c r="D25"/>
  <c r="D23"/>
  <c r="D24"/>
  <c r="E23"/>
  <c r="F23" s="1"/>
  <c r="E24"/>
  <c r="F24" s="1"/>
  <c r="E22"/>
  <c r="D22"/>
  <c r="E21"/>
  <c r="F21" s="1"/>
  <c r="D21"/>
  <c r="E20"/>
  <c r="F20" s="1"/>
  <c r="D20"/>
  <c r="E19"/>
  <c r="F19" s="1"/>
  <c r="D19"/>
  <c r="O16" i="10"/>
  <c r="E8" i="11"/>
  <c r="D8"/>
  <c r="E7"/>
  <c r="E6" s="1"/>
  <c r="D7"/>
  <c r="D6" s="1"/>
  <c r="H42" i="9"/>
  <c r="G13" i="8"/>
  <c r="G14"/>
  <c r="H9"/>
  <c r="H10"/>
  <c r="H11"/>
  <c r="H12"/>
  <c r="H13"/>
  <c r="F27" i="11" l="1"/>
  <c r="F9"/>
  <c r="F22"/>
  <c r="F25"/>
  <c r="F28"/>
  <c r="F26"/>
  <c r="F29"/>
  <c r="F8"/>
  <c r="F10"/>
  <c r="F7"/>
  <c r="U40" i="9"/>
  <c r="U35"/>
  <c r="U60"/>
  <c r="U44"/>
  <c r="V70"/>
  <c r="U21" l="1"/>
  <c r="U59" l="1"/>
  <c r="L35" i="10"/>
  <c r="L34" s="1"/>
  <c r="L33" s="1"/>
  <c r="L32"/>
  <c r="L31" s="1"/>
  <c r="L29"/>
  <c r="L28"/>
  <c r="L27"/>
  <c r="L26"/>
  <c r="L23"/>
  <c r="L22"/>
  <c r="K35"/>
  <c r="J34"/>
  <c r="I33"/>
  <c r="K32"/>
  <c r="J31"/>
  <c r="I30"/>
  <c r="K29"/>
  <c r="K28"/>
  <c r="K27"/>
  <c r="K26"/>
  <c r="J25"/>
  <c r="I24"/>
  <c r="K23"/>
  <c r="K22"/>
  <c r="J21"/>
  <c r="I20"/>
  <c r="L19"/>
  <c r="L18"/>
  <c r="L17"/>
  <c r="L16"/>
  <c r="L15"/>
  <c r="L14"/>
  <c r="L13" s="1"/>
  <c r="L12"/>
  <c r="L11"/>
  <c r="L10"/>
  <c r="L9"/>
  <c r="J13"/>
  <c r="K19"/>
  <c r="K18"/>
  <c r="K17"/>
  <c r="K16"/>
  <c r="K15"/>
  <c r="K14"/>
  <c r="K12"/>
  <c r="K11"/>
  <c r="K10"/>
  <c r="K9"/>
  <c r="I7"/>
  <c r="U70" i="9"/>
  <c r="L21" i="10" l="1"/>
  <c r="L20" s="1"/>
  <c r="L8"/>
  <c r="L7" s="1"/>
  <c r="L25"/>
  <c r="L24" s="1"/>
  <c r="L30"/>
  <c r="U39" i="9"/>
  <c r="U38" l="1"/>
  <c r="F38" s="1"/>
  <c r="L6" i="10"/>
  <c r="U51" i="9"/>
  <c r="G51"/>
  <c r="U20"/>
  <c r="G38" l="1"/>
  <c r="M19" i="10"/>
  <c r="U33" i="9"/>
  <c r="U34"/>
  <c r="U32" l="1"/>
  <c r="U27"/>
  <c r="U31" l="1"/>
  <c r="U56" l="1"/>
  <c r="U19"/>
  <c r="U18" s="1"/>
  <c r="U64"/>
  <c r="U63"/>
  <c r="U62"/>
  <c r="U58"/>
  <c r="U54"/>
  <c r="U52"/>
  <c r="U61" l="1"/>
  <c r="F61" s="1"/>
  <c r="M29" i="10" s="1"/>
  <c r="N29" l="1"/>
  <c r="E15"/>
  <c r="E12"/>
  <c r="E16"/>
  <c r="D16"/>
  <c r="D15"/>
  <c r="C14"/>
  <c r="B13"/>
  <c r="D12"/>
  <c r="C11"/>
  <c r="B10"/>
  <c r="D9"/>
  <c r="C8"/>
  <c r="B7"/>
  <c r="F70" i="9" l="1"/>
  <c r="M35" i="10" s="1"/>
  <c r="E69" i="9"/>
  <c r="E68" s="1"/>
  <c r="F32"/>
  <c r="M17" i="10" s="1"/>
  <c r="E7" i="9"/>
  <c r="E42"/>
  <c r="E41" s="1"/>
  <c r="E46"/>
  <c r="E45" s="1"/>
  <c r="E66"/>
  <c r="E65" s="1"/>
  <c r="U29"/>
  <c r="U30"/>
  <c r="U25"/>
  <c r="U26"/>
  <c r="Y9"/>
  <c r="X8" i="8"/>
  <c r="Y8" s="1"/>
  <c r="X7"/>
  <c r="X10" s="1"/>
  <c r="N17" i="10" l="1"/>
  <c r="O17"/>
  <c r="Y7" i="8"/>
  <c r="Z8" s="1"/>
  <c r="M34" i="10"/>
  <c r="N35"/>
  <c r="U28" i="9"/>
  <c r="U24"/>
  <c r="U69"/>
  <c r="U68" s="1"/>
  <c r="G70"/>
  <c r="F69"/>
  <c r="G69" s="1"/>
  <c r="N34" i="10" l="1"/>
  <c r="M33"/>
  <c r="N33" s="1"/>
  <c r="F68" i="9"/>
  <c r="G68" s="1"/>
  <c r="E22" l="1"/>
  <c r="E6" s="1"/>
  <c r="E5" s="1"/>
  <c r="U9"/>
  <c r="R14" i="8"/>
  <c r="F14" s="1"/>
  <c r="F16" i="10" s="1"/>
  <c r="F13" i="8" l="1"/>
  <c r="E7"/>
  <c r="E12"/>
  <c r="E10"/>
  <c r="D18" i="11"/>
  <c r="D17"/>
  <c r="D16"/>
  <c r="D15"/>
  <c r="F12" i="8" l="1"/>
  <c r="F15" i="10"/>
  <c r="H15" s="1"/>
  <c r="E6" i="8"/>
  <c r="C16" i="11" l="1"/>
  <c r="C18" l="1"/>
  <c r="C17"/>
  <c r="C15"/>
  <c r="E14" i="10"/>
  <c r="E11" l="1"/>
  <c r="E10" s="1"/>
  <c r="E9"/>
  <c r="E8" s="1"/>
  <c r="E7" s="1"/>
  <c r="F24" i="9" l="1"/>
  <c r="M15" i="10" s="1"/>
  <c r="R8" i="8"/>
  <c r="F8" s="1"/>
  <c r="N15" i="10" l="1"/>
  <c r="F7" i="8"/>
  <c r="F9" i="10"/>
  <c r="F8" s="1"/>
  <c r="F7" s="1"/>
  <c r="F28" i="9"/>
  <c r="M16" i="10" s="1"/>
  <c r="R7" i="8"/>
  <c r="U37" i="9"/>
  <c r="G61"/>
  <c r="G58"/>
  <c r="G57"/>
  <c r="G53"/>
  <c r="G54"/>
  <c r="U57"/>
  <c r="U55" s="1"/>
  <c r="U53"/>
  <c r="U49"/>
  <c r="N16" i="10" l="1"/>
  <c r="F43" i="9"/>
  <c r="M22" i="10" s="1"/>
  <c r="O22" s="1"/>
  <c r="U36" i="9"/>
  <c r="F55"/>
  <c r="M28" i="10" s="1"/>
  <c r="F47" i="9"/>
  <c r="M26" i="10" s="1"/>
  <c r="U67" i="9"/>
  <c r="F67" s="1"/>
  <c r="G24"/>
  <c r="G28"/>
  <c r="G32"/>
  <c r="G11"/>
  <c r="G13"/>
  <c r="G14"/>
  <c r="G15"/>
  <c r="H24"/>
  <c r="H28"/>
  <c r="H32"/>
  <c r="N26" i="10" l="1"/>
  <c r="O26"/>
  <c r="H43" i="9"/>
  <c r="M32" i="10"/>
  <c r="O32" s="1"/>
  <c r="N22"/>
  <c r="G43" i="9"/>
  <c r="N28" i="10"/>
  <c r="F36" i="9"/>
  <c r="R12" i="8"/>
  <c r="G52" i="9"/>
  <c r="G56"/>
  <c r="G67"/>
  <c r="U66"/>
  <c r="U65" s="1"/>
  <c r="F66"/>
  <c r="F65" s="1"/>
  <c r="H67"/>
  <c r="N19" i="10"/>
  <c r="G36" i="9" l="1"/>
  <c r="M18" i="10"/>
  <c r="M31"/>
  <c r="O31" s="1"/>
  <c r="N32"/>
  <c r="F6" i="11"/>
  <c r="G12" i="8"/>
  <c r="G66" i="9"/>
  <c r="G65"/>
  <c r="H65"/>
  <c r="H66"/>
  <c r="E13" i="10"/>
  <c r="E6" s="1"/>
  <c r="Q6" s="1"/>
  <c r="U50" i="9"/>
  <c r="U48" s="1"/>
  <c r="M30" i="10" l="1"/>
  <c r="O30" s="1"/>
  <c r="N31"/>
  <c r="F48" i="9"/>
  <c r="U46"/>
  <c r="U45" s="1"/>
  <c r="G55"/>
  <c r="G50"/>
  <c r="N30" i="10" l="1"/>
  <c r="F46" i="9"/>
  <c r="M27" i="10"/>
  <c r="G49" i="9"/>
  <c r="G47"/>
  <c r="H47"/>
  <c r="N27" i="10" l="1"/>
  <c r="M25"/>
  <c r="O25" s="1"/>
  <c r="U42" i="9"/>
  <c r="U41" s="1"/>
  <c r="G9" i="8"/>
  <c r="R11"/>
  <c r="F11" s="1"/>
  <c r="M24" i="10" l="1"/>
  <c r="O24" s="1"/>
  <c r="N25"/>
  <c r="G11" i="8"/>
  <c r="F12" i="10"/>
  <c r="F11" s="1"/>
  <c r="F10" s="1"/>
  <c r="F10" i="8"/>
  <c r="F6" s="1"/>
  <c r="H6" s="1"/>
  <c r="F44" i="9"/>
  <c r="R10" i="8"/>
  <c r="R6" s="1"/>
  <c r="U23" i="9"/>
  <c r="U22" s="1"/>
  <c r="F42" l="1"/>
  <c r="F41" s="1"/>
  <c r="M23" i="10"/>
  <c r="O23" s="1"/>
  <c r="N24"/>
  <c r="F23" i="9"/>
  <c r="F14" i="10"/>
  <c r="H14" s="1"/>
  <c r="G15"/>
  <c r="G42" i="9"/>
  <c r="H44"/>
  <c r="G44"/>
  <c r="G12" i="10"/>
  <c r="H12"/>
  <c r="F13"/>
  <c r="G13" s="1"/>
  <c r="H11"/>
  <c r="G11"/>
  <c r="H8"/>
  <c r="G8"/>
  <c r="F22" i="9" l="1"/>
  <c r="M14" i="10"/>
  <c r="N23"/>
  <c r="M21"/>
  <c r="O21" s="1"/>
  <c r="G14"/>
  <c r="H23" i="9"/>
  <c r="G23"/>
  <c r="H13" i="10"/>
  <c r="H10"/>
  <c r="G10"/>
  <c r="M20" l="1"/>
  <c r="O20" s="1"/>
  <c r="N21"/>
  <c r="O14"/>
  <c r="N14"/>
  <c r="M13"/>
  <c r="U8" i="9"/>
  <c r="N18" i="10"/>
  <c r="G22" i="9"/>
  <c r="H22"/>
  <c r="H41"/>
  <c r="G41"/>
  <c r="N13" i="10" l="1"/>
  <c r="O13"/>
  <c r="N20"/>
  <c r="J11" i="9"/>
  <c r="J13" s="1"/>
  <c r="F8"/>
  <c r="M9" i="10" s="1"/>
  <c r="G10" i="8" l="1"/>
  <c r="G16" i="10"/>
  <c r="E15" i="11" l="1"/>
  <c r="G8" i="9"/>
  <c r="H8"/>
  <c r="O9" i="10"/>
  <c r="G8" i="8"/>
  <c r="H8"/>
  <c r="F15" i="11" l="1"/>
  <c r="H9" i="10"/>
  <c r="G9"/>
  <c r="H7" i="8"/>
  <c r="G7"/>
  <c r="G6" s="1"/>
  <c r="G46" i="9" l="1"/>
  <c r="G45" s="1"/>
  <c r="F45"/>
  <c r="G48"/>
  <c r="O15" i="10"/>
  <c r="H7"/>
  <c r="F6"/>
  <c r="G7"/>
  <c r="H6" l="1"/>
  <c r="G6"/>
  <c r="H45" i="9"/>
  <c r="H46"/>
  <c r="J17" l="1"/>
  <c r="U17" s="1"/>
  <c r="U11" l="1"/>
  <c r="U10" s="1"/>
  <c r="F10" s="1"/>
  <c r="M10" i="10" s="1"/>
  <c r="N10" s="1"/>
  <c r="J16" i="9"/>
  <c r="J14"/>
  <c r="U13"/>
  <c r="O10" i="10" l="1"/>
  <c r="F18" i="9"/>
  <c r="E18" i="11" l="1"/>
  <c r="M12" i="10"/>
  <c r="O12" s="1"/>
  <c r="G16" i="9"/>
  <c r="G17"/>
  <c r="G19"/>
  <c r="F18" i="11" l="1"/>
  <c r="G18" i="9" l="1"/>
  <c r="H18"/>
  <c r="U16"/>
  <c r="N9" i="10" l="1"/>
  <c r="E16" i="11" l="1"/>
  <c r="H10" i="9"/>
  <c r="G10"/>
  <c r="U14"/>
  <c r="F16" i="11" l="1"/>
  <c r="J15" i="9"/>
  <c r="U15" s="1"/>
  <c r="U12" s="1"/>
  <c r="F12" s="1"/>
  <c r="M11" i="10" s="1"/>
  <c r="N11" s="1"/>
  <c r="O11" l="1"/>
  <c r="M8"/>
  <c r="M7" s="1"/>
  <c r="F7" i="9"/>
  <c r="F6" s="1"/>
  <c r="U7"/>
  <c r="U6" s="1"/>
  <c r="U5" s="1"/>
  <c r="E17" i="11"/>
  <c r="H12" i="9"/>
  <c r="U1" l="1"/>
  <c r="F5"/>
  <c r="Z6" s="1"/>
  <c r="F17" i="11"/>
  <c r="F14"/>
  <c r="H14" s="1"/>
  <c r="G7" i="9"/>
  <c r="G12"/>
  <c r="H7"/>
  <c r="N12" i="10" l="1"/>
  <c r="N8"/>
  <c r="G6" i="9"/>
  <c r="G5" s="1"/>
  <c r="H6"/>
  <c r="H5" l="1"/>
  <c r="M6" i="10"/>
  <c r="P6" s="1"/>
  <c r="O8"/>
  <c r="O7" l="1"/>
  <c r="N7"/>
  <c r="N6" l="1"/>
  <c r="O6"/>
</calcChain>
</file>

<file path=xl/comments1.xml><?xml version="1.0" encoding="utf-8"?>
<comments xmlns="http://schemas.openxmlformats.org/spreadsheetml/2006/main">
  <authors>
    <author>PowerUser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>PowerUser: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<sst xmlns="http://schemas.openxmlformats.org/spreadsheetml/2006/main" count="450" uniqueCount="210">
  <si>
    <t xml:space="preserve"> 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</si>
  <si>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</si>
  <si>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</si>
  <si>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</si>
  <si>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증감(B-A)</t>
    <phoneticPr fontId="2" type="noConversion"/>
  </si>
  <si>
    <t>금 액</t>
    <phoneticPr fontId="2" type="noConversion"/>
  </si>
  <si>
    <t>%</t>
    <phoneticPr fontId="2" type="noConversion"/>
  </si>
  <si>
    <t>총  계</t>
    <phoneticPr fontId="2" type="noConversion"/>
  </si>
  <si>
    <t>소  계</t>
    <phoneticPr fontId="2" type="noConversion"/>
  </si>
  <si>
    <t>계</t>
    <phoneticPr fontId="2" type="noConversion"/>
  </si>
  <si>
    <t>잡수입</t>
    <phoneticPr fontId="2" type="noConversion"/>
  </si>
  <si>
    <t>인건비</t>
    <phoneticPr fontId="2" type="noConversion"/>
  </si>
  <si>
    <t>원</t>
    <phoneticPr fontId="2" type="noConversion"/>
  </si>
  <si>
    <t>x</t>
    <phoneticPr fontId="2" type="noConversion"/>
  </si>
  <si>
    <t>월</t>
    <phoneticPr fontId="2" type="noConversion"/>
  </si>
  <si>
    <t>명</t>
    <phoneticPr fontId="2" type="noConversion"/>
  </si>
  <si>
    <t>회</t>
    <phoneticPr fontId="2" type="noConversion"/>
  </si>
  <si>
    <t>기타후생경비</t>
    <phoneticPr fontId="2" type="noConversion"/>
  </si>
  <si>
    <t>운영비</t>
    <phoneticPr fontId="2" type="noConversion"/>
  </si>
  <si>
    <t>수용비및수수료</t>
    <phoneticPr fontId="2" type="noConversion"/>
  </si>
  <si>
    <t>차량비</t>
    <phoneticPr fontId="2" type="noConversion"/>
  </si>
  <si>
    <t>제세공과금</t>
    <phoneticPr fontId="2" type="noConversion"/>
  </si>
  <si>
    <t xml:space="preserve"> 세              입</t>
    <phoneticPr fontId="2" type="noConversion"/>
  </si>
  <si>
    <t>세              출</t>
    <phoneticPr fontId="2" type="noConversion"/>
  </si>
  <si>
    <t>총     계</t>
    <phoneticPr fontId="2" type="noConversion"/>
  </si>
  <si>
    <t>사회보험부담금</t>
    <phoneticPr fontId="2" type="noConversion"/>
  </si>
  <si>
    <t>공공요금</t>
    <phoneticPr fontId="2" type="noConversion"/>
  </si>
  <si>
    <t>퇴직금 및 퇴직적립금</t>
    <phoneticPr fontId="2" type="noConversion"/>
  </si>
  <si>
    <t>사회보험부담비용</t>
    <phoneticPr fontId="2" type="noConversion"/>
  </si>
  <si>
    <t>여비</t>
    <phoneticPr fontId="2" type="noConversion"/>
  </si>
  <si>
    <t>수용비 및 수수료</t>
    <phoneticPr fontId="2" type="noConversion"/>
  </si>
  <si>
    <t>`</t>
    <phoneticPr fontId="2" type="noConversion"/>
  </si>
  <si>
    <t>이월금</t>
    <phoneticPr fontId="2" type="noConversion"/>
  </si>
  <si>
    <t>(단위 : 원)</t>
    <phoneticPr fontId="2" type="noConversion"/>
  </si>
  <si>
    <t>계</t>
    <phoneticPr fontId="2" type="noConversion"/>
  </si>
  <si>
    <t>소  계</t>
    <phoneticPr fontId="2" type="noConversion"/>
  </si>
  <si>
    <t>사업비</t>
    <phoneticPr fontId="2" type="noConversion"/>
  </si>
  <si>
    <t>이월금</t>
    <phoneticPr fontId="2" type="noConversion"/>
  </si>
  <si>
    <t>회</t>
    <phoneticPr fontId="2" type="noConversion"/>
  </si>
  <si>
    <t>전년도 이월금</t>
    <phoneticPr fontId="2" type="noConversion"/>
  </si>
  <si>
    <t>전년도이월금</t>
    <phoneticPr fontId="2" type="noConversion"/>
  </si>
  <si>
    <t>/</t>
    <phoneticPr fontId="2" type="noConversion"/>
  </si>
  <si>
    <t>계</t>
    <phoneticPr fontId="2" type="noConversion"/>
  </si>
  <si>
    <t xml:space="preserve"> 세출 산출내역</t>
    <phoneticPr fontId="2" type="noConversion"/>
  </si>
  <si>
    <t>1) 세입내역</t>
    <phoneticPr fontId="2" type="noConversion"/>
  </si>
  <si>
    <t>2) 세출내역</t>
    <phoneticPr fontId="2" type="noConversion"/>
  </si>
  <si>
    <t xml:space="preserve"> 세입 산출내역</t>
    <phoneticPr fontId="2" type="noConversion"/>
  </si>
  <si>
    <t>◎국민연금</t>
    <phoneticPr fontId="2" type="noConversion"/>
  </si>
  <si>
    <t>◎건강보험</t>
    <phoneticPr fontId="2" type="noConversion"/>
  </si>
  <si>
    <t>◎장기요양보험</t>
    <phoneticPr fontId="2" type="noConversion"/>
  </si>
  <si>
    <t>◎산재보험</t>
    <phoneticPr fontId="2" type="noConversion"/>
  </si>
  <si>
    <t>◎고용보험</t>
    <phoneticPr fontId="2" type="noConversion"/>
  </si>
  <si>
    <t>기타운영비</t>
    <phoneticPr fontId="2" type="noConversion"/>
  </si>
  <si>
    <t>원</t>
    <phoneticPr fontId="2" type="noConversion"/>
  </si>
  <si>
    <t>◎퇴직적립금</t>
    <phoneticPr fontId="2" type="noConversion"/>
  </si>
  <si>
    <t>◎차량유류비</t>
    <phoneticPr fontId="2" type="noConversion"/>
  </si>
  <si>
    <t>재산조성비</t>
    <phoneticPr fontId="2" type="noConversion"/>
  </si>
  <si>
    <t>계</t>
    <phoneticPr fontId="2" type="noConversion"/>
  </si>
  <si>
    <t>시설비</t>
    <phoneticPr fontId="2" type="noConversion"/>
  </si>
  <si>
    <t>원</t>
    <phoneticPr fontId="2" type="noConversion"/>
  </si>
  <si>
    <t>x</t>
    <phoneticPr fontId="2" type="noConversion"/>
  </si>
  <si>
    <t>자산취득비</t>
    <phoneticPr fontId="2" type="noConversion"/>
  </si>
  <si>
    <t>시설장비유지비</t>
    <phoneticPr fontId="2" type="noConversion"/>
  </si>
  <si>
    <t>월</t>
    <phoneticPr fontId="2" type="noConversion"/>
  </si>
  <si>
    <t>◎육화전전기료</t>
    <phoneticPr fontId="2" type="noConversion"/>
  </si>
  <si>
    <t>◎기타공공요금</t>
    <phoneticPr fontId="2" type="noConversion"/>
  </si>
  <si>
    <t>◎사무용품구입</t>
    <phoneticPr fontId="2" type="noConversion"/>
  </si>
  <si>
    <t>월</t>
    <phoneticPr fontId="2" type="noConversion"/>
  </si>
  <si>
    <t>소계</t>
    <phoneticPr fontId="2" type="noConversion"/>
  </si>
  <si>
    <t>■ 세입</t>
    <phoneticPr fontId="2" type="noConversion"/>
  </si>
  <si>
    <t>항</t>
    <phoneticPr fontId="2" type="noConversion"/>
  </si>
  <si>
    <t>변경사유</t>
    <phoneticPr fontId="2" type="noConversion"/>
  </si>
  <si>
    <t>■ 세출</t>
    <phoneticPr fontId="2" type="noConversion"/>
  </si>
  <si>
    <t>사무비</t>
    <phoneticPr fontId="2" type="noConversion"/>
  </si>
  <si>
    <t>인건비</t>
    <phoneticPr fontId="2" type="noConversion"/>
  </si>
  <si>
    <t>◎전년도 이월금</t>
    <phoneticPr fontId="2" type="noConversion"/>
  </si>
  <si>
    <t>기본급</t>
    <phoneticPr fontId="2" type="noConversion"/>
  </si>
  <si>
    <t>급여</t>
    <phoneticPr fontId="2" type="noConversion"/>
  </si>
  <si>
    <t>여비</t>
    <phoneticPr fontId="2" type="noConversion"/>
  </si>
  <si>
    <t>변경 예산 총계</t>
    <phoneticPr fontId="2" type="noConversion"/>
  </si>
  <si>
    <t>소  계</t>
    <phoneticPr fontId="2" type="noConversion"/>
  </si>
  <si>
    <t>2015년예산
(A)</t>
    <phoneticPr fontId="2" type="noConversion"/>
  </si>
  <si>
    <t>2016년예산
(B)</t>
    <phoneticPr fontId="2" type="noConversion"/>
  </si>
  <si>
    <t>2015년예산(A)</t>
    <phoneticPr fontId="2" type="noConversion"/>
  </si>
  <si>
    <t>2016년예산(B)</t>
    <phoneticPr fontId="2" type="noConversion"/>
  </si>
  <si>
    <t>잡지출</t>
    <phoneticPr fontId="2" type="noConversion"/>
  </si>
  <si>
    <t>◎노인돌보미급여</t>
    <phoneticPr fontId="2" type="noConversion"/>
  </si>
  <si>
    <t>사업수입</t>
    <phoneticPr fontId="2" type="noConversion"/>
  </si>
  <si>
    <t>노인돌봄사업수입</t>
    <phoneticPr fontId="2" type="noConversion"/>
  </si>
  <si>
    <t>기타예금이자수입</t>
    <phoneticPr fontId="2" type="noConversion"/>
  </si>
  <si>
    <t>◎기타예금이자수입</t>
    <phoneticPr fontId="2" type="noConversion"/>
  </si>
  <si>
    <t>○교육비</t>
    <phoneticPr fontId="2" type="noConversion"/>
  </si>
  <si>
    <t>◎노인돌봄사업수입</t>
    <phoneticPr fontId="2" type="noConversion"/>
  </si>
  <si>
    <t>11월 현재 대상자 기준</t>
    <phoneticPr fontId="2" type="noConversion"/>
  </si>
  <si>
    <t>27시간</t>
    <phoneticPr fontId="2" type="noConversion"/>
  </si>
  <si>
    <t xml:space="preserve">* </t>
    <phoneticPr fontId="2" type="noConversion"/>
  </si>
  <si>
    <t>7명</t>
    <phoneticPr fontId="2" type="noConversion"/>
  </si>
  <si>
    <t>36시간</t>
    <phoneticPr fontId="2" type="noConversion"/>
  </si>
  <si>
    <t>28명</t>
    <phoneticPr fontId="2" type="noConversion"/>
  </si>
  <si>
    <t>*</t>
    <phoneticPr fontId="2" type="noConversion"/>
  </si>
  <si>
    <t>시간</t>
    <phoneticPr fontId="2" type="noConversion"/>
  </si>
  <si>
    <t>시급</t>
    <phoneticPr fontId="2" type="noConversion"/>
  </si>
  <si>
    <t>총금액</t>
    <phoneticPr fontId="2" type="noConversion"/>
  </si>
  <si>
    <t>사업비</t>
    <phoneticPr fontId="2" type="noConversion"/>
  </si>
  <si>
    <t>원</t>
    <phoneticPr fontId="2" type="noConversion"/>
  </si>
  <si>
    <t>x</t>
    <phoneticPr fontId="2" type="noConversion"/>
  </si>
  <si>
    <t>회</t>
    <phoneticPr fontId="2" type="noConversion"/>
  </si>
  <si>
    <t>예비비</t>
    <phoneticPr fontId="2" type="noConversion"/>
  </si>
  <si>
    <t>계</t>
    <phoneticPr fontId="2" type="noConversion"/>
  </si>
  <si>
    <t>소  계</t>
    <phoneticPr fontId="2" type="noConversion"/>
  </si>
  <si>
    <t xml:space="preserve"> </t>
    <phoneticPr fontId="2" type="noConversion"/>
  </si>
  <si>
    <t>대상자관리사업</t>
    <phoneticPr fontId="2" type="noConversion"/>
  </si>
  <si>
    <t>◎대상자관리사업</t>
    <phoneticPr fontId="2" type="noConversion"/>
  </si>
  <si>
    <t>○어버이날지원</t>
    <phoneticPr fontId="2" type="noConversion"/>
  </si>
  <si>
    <t>○명절지원</t>
    <phoneticPr fontId="2" type="noConversion"/>
  </si>
  <si>
    <t>○특식지원</t>
    <phoneticPr fontId="2" type="noConversion"/>
  </si>
  <si>
    <t>○기타지원</t>
    <phoneticPr fontId="2" type="noConversion"/>
  </si>
  <si>
    <t>돌보미관리사업</t>
    <phoneticPr fontId="2" type="noConversion"/>
  </si>
  <si>
    <t>◎돌보미관리사업</t>
    <phoneticPr fontId="2" type="noConversion"/>
  </si>
  <si>
    <t>기타사업비</t>
    <phoneticPr fontId="2" type="noConversion"/>
  </si>
  <si>
    <t>◎기타사업비</t>
    <phoneticPr fontId="2" type="noConversion"/>
  </si>
  <si>
    <t>○기타사업비</t>
    <phoneticPr fontId="2" type="noConversion"/>
  </si>
  <si>
    <t>명</t>
    <phoneticPr fontId="2" type="noConversion"/>
  </si>
  <si>
    <t>원</t>
    <phoneticPr fontId="2" type="noConversion"/>
  </si>
  <si>
    <t>회</t>
    <phoneticPr fontId="2" type="noConversion"/>
  </si>
  <si>
    <t>○긴급지원(혹서한기)</t>
    <phoneticPr fontId="2" type="noConversion"/>
  </si>
  <si>
    <t>○직무교육비</t>
    <phoneticPr fontId="2" type="noConversion"/>
  </si>
  <si>
    <t>○직원연수</t>
    <phoneticPr fontId="2" type="noConversion"/>
  </si>
  <si>
    <t>○홍보비</t>
    <phoneticPr fontId="2" type="noConversion"/>
  </si>
  <si>
    <t>◎기타수용비수수료</t>
    <phoneticPr fontId="2" type="noConversion"/>
  </si>
  <si>
    <t>○배상책임보험</t>
    <phoneticPr fontId="2" type="noConversion"/>
  </si>
  <si>
    <t>○상해보험</t>
    <phoneticPr fontId="2" type="noConversion"/>
  </si>
  <si>
    <t>○기타제세공과금</t>
    <phoneticPr fontId="2" type="noConversion"/>
  </si>
  <si>
    <t>◎기타후생경비</t>
    <phoneticPr fontId="2" type="noConversion"/>
  </si>
  <si>
    <t>◎단말기사용료</t>
    <phoneticPr fontId="2" type="noConversion"/>
  </si>
  <si>
    <t>○김장지원</t>
    <phoneticPr fontId="2" type="noConversion"/>
  </si>
  <si>
    <t>회</t>
    <phoneticPr fontId="2" type="noConversion"/>
  </si>
  <si>
    <t>기타운영비</t>
    <phoneticPr fontId="2" type="noConversion"/>
  </si>
  <si>
    <t>분기</t>
    <phoneticPr fontId="2" type="noConversion"/>
  </si>
  <si>
    <t>◎우편발송</t>
    <phoneticPr fontId="2" type="noConversion"/>
  </si>
  <si>
    <t>○간담회</t>
    <phoneticPr fontId="2" type="noConversion"/>
  </si>
  <si>
    <t>총     계</t>
    <phoneticPr fontId="2" type="noConversion"/>
  </si>
  <si>
    <t>계</t>
  </si>
  <si>
    <t>2015년
예산(A)</t>
    <phoneticPr fontId="2" type="noConversion"/>
  </si>
  <si>
    <t>2016년
예산(B)</t>
    <phoneticPr fontId="2" type="noConversion"/>
  </si>
  <si>
    <t>2016년 참좋은노인복지센터 노인돌봄사업 예산(안) 총괄내역서</t>
    <phoneticPr fontId="2" type="noConversion"/>
  </si>
  <si>
    <t>원</t>
    <phoneticPr fontId="2" type="noConversion"/>
  </si>
  <si>
    <t>운영비</t>
    <phoneticPr fontId="2" type="noConversion"/>
  </si>
  <si>
    <t>◎근무복구입</t>
    <phoneticPr fontId="2" type="noConversion"/>
  </si>
  <si>
    <t>○우수노인돌보미표창</t>
    <phoneticPr fontId="2" type="noConversion"/>
  </si>
  <si>
    <t>○기타노인돌보미관리</t>
    <phoneticPr fontId="2" type="noConversion"/>
  </si>
  <si>
    <t xml:space="preserve"> 분기</t>
    <phoneticPr fontId="2" type="noConversion"/>
  </si>
  <si>
    <t>◎사무실임대료</t>
    <phoneticPr fontId="2" type="noConversion"/>
  </si>
  <si>
    <t>◎기타운영비</t>
    <phoneticPr fontId="2" type="noConversion"/>
  </si>
  <si>
    <t xml:space="preserve">          2016년</t>
    <phoneticPr fontId="2" type="noConversion"/>
  </si>
  <si>
    <t xml:space="preserve">2015.   12  .    </t>
    <phoneticPr fontId="2" type="noConversion"/>
  </si>
  <si>
    <t>사회복지법인 무일복지재단</t>
    <phoneticPr fontId="2" type="noConversion"/>
  </si>
  <si>
    <t>참 좋 은 노 인 복 지 센 터</t>
    <phoneticPr fontId="2" type="noConversion"/>
  </si>
  <si>
    <t>2016년 예산 변경 사유 (노인돌봄)</t>
    <phoneticPr fontId="2" type="noConversion"/>
  </si>
  <si>
    <t>사업수입</t>
    <phoneticPr fontId="2" type="noConversion"/>
  </si>
  <si>
    <t>노인돌봄사업수입</t>
    <phoneticPr fontId="2" type="noConversion"/>
  </si>
  <si>
    <t>이월금</t>
    <phoneticPr fontId="2" type="noConversion"/>
  </si>
  <si>
    <t>이월금</t>
    <phoneticPr fontId="2" type="noConversion"/>
  </si>
  <si>
    <t>전년도이월금</t>
    <phoneticPr fontId="2" type="noConversion"/>
  </si>
  <si>
    <t>잡수입</t>
    <phoneticPr fontId="2" type="noConversion"/>
  </si>
  <si>
    <t>2015년 예산(a)</t>
    <phoneticPr fontId="29" type="noConversion"/>
  </si>
  <si>
    <t>2016년 예산(b)</t>
    <phoneticPr fontId="2" type="noConversion"/>
  </si>
  <si>
    <t>증감(b-a)</t>
    <phoneticPr fontId="2" type="noConversion"/>
  </si>
  <si>
    <t>대상자 감소로 인한 감액</t>
    <phoneticPr fontId="2" type="noConversion"/>
  </si>
  <si>
    <t>이월금 조정으로 인한 증액</t>
    <phoneticPr fontId="2" type="noConversion"/>
  </si>
  <si>
    <t>잡수입 조정</t>
    <phoneticPr fontId="2" type="noConversion"/>
  </si>
  <si>
    <t xml:space="preserve">수입감소로 인한 인건비 감소 </t>
    <phoneticPr fontId="2" type="noConversion"/>
  </si>
  <si>
    <t>◎명절수당</t>
    <phoneticPr fontId="2" type="noConversion"/>
  </si>
  <si>
    <t>운영비</t>
    <phoneticPr fontId="2" type="noConversion"/>
  </si>
  <si>
    <t>여비</t>
    <phoneticPr fontId="2" type="noConversion"/>
  </si>
  <si>
    <t>수용비및수수료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</si>
  <si>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</si>
  <si>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</si>
  <si>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</si>
  <si>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</si>
  <si>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재산조성비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</si>
  <si>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</si>
  <si>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</si>
  <si>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</si>
  <si>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</si>
  <si>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대상자관리사업</t>
    <phoneticPr fontId="2" type="noConversion"/>
  </si>
  <si>
    <t>기타사업비</t>
    <phoneticPr fontId="2" type="noConversion"/>
  </si>
  <si>
    <t>명절수당 책정으로 인한 조정</t>
    <phoneticPr fontId="2" type="noConversion"/>
  </si>
  <si>
    <t>여비 조정</t>
    <phoneticPr fontId="2" type="noConversion"/>
  </si>
  <si>
    <t>단말기사용료 및 기타수용비수수료 조정</t>
    <phoneticPr fontId="2" type="noConversion"/>
  </si>
  <si>
    <t>공공요금 조정</t>
    <phoneticPr fontId="2" type="noConversion"/>
  </si>
  <si>
    <t>제세공과금 조정</t>
    <phoneticPr fontId="2" type="noConversion"/>
  </si>
  <si>
    <t>차량유류비 포함</t>
    <phoneticPr fontId="2" type="noConversion"/>
  </si>
  <si>
    <t>사무실임대료 횟수 및 금액 조정</t>
    <phoneticPr fontId="2" type="noConversion"/>
  </si>
  <si>
    <t>자산취득비 조정</t>
    <phoneticPr fontId="2" type="noConversion"/>
  </si>
  <si>
    <t>시설장비유지비 조정</t>
    <phoneticPr fontId="2" type="noConversion"/>
  </si>
  <si>
    <t>돌보미관리사업</t>
    <phoneticPr fontId="2" type="noConversion"/>
  </si>
  <si>
    <t>사업 분리 조정</t>
    <phoneticPr fontId="2" type="noConversion"/>
  </si>
  <si>
    <t>기타예금이자수입</t>
    <phoneticPr fontId="2" type="noConversion"/>
  </si>
  <si>
    <t>예금이자수입 조정</t>
    <phoneticPr fontId="2" type="noConversion"/>
  </si>
  <si>
    <t>예비비</t>
    <phoneticPr fontId="2" type="noConversion"/>
  </si>
  <si>
    <t>잡지출</t>
    <phoneticPr fontId="2" type="noConversion"/>
  </si>
  <si>
    <t>잡지출</t>
    <phoneticPr fontId="2" type="noConversion"/>
  </si>
  <si>
    <t>예비비 조정</t>
    <phoneticPr fontId="2" type="noConversion"/>
  </si>
  <si>
    <t>잡지출 조정</t>
    <phoneticPr fontId="2" type="noConversion"/>
  </si>
  <si>
    <t>참좋은노인복지센터 노인돌봄사업 예산서</t>
    <phoneticPr fontId="2" type="noConversion"/>
  </si>
  <si>
    <t>◎잡수입(교육환급금)</t>
    <phoneticPr fontId="2" type="noConversion"/>
  </si>
  <si>
    <t>원</t>
    <phoneticPr fontId="2" type="noConversion"/>
  </si>
  <si>
    <t>x</t>
    <phoneticPr fontId="2" type="noConversion"/>
  </si>
  <si>
    <t>회</t>
    <phoneticPr fontId="2" type="noConversion"/>
  </si>
</sst>
</file>

<file path=xl/styles.xml><?xml version="1.0" encoding="utf-8"?>
<styleSheet xmlns="http://schemas.openxmlformats.org/spreadsheetml/2006/main">
  <numFmts count="1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_ "/>
    <numFmt numFmtId="178" formatCode="###,###,"/>
    <numFmt numFmtId="179" formatCode="0.0_ "/>
    <numFmt numFmtId="180" formatCode="###,###,###,###&quot;원&quot;"/>
    <numFmt numFmtId="181" formatCode="#,##0.000_ "/>
    <numFmt numFmtId="182" formatCode="###,###&quot;원&quot;"/>
    <numFmt numFmtId="183" formatCode="0_);[Red]\(0\)"/>
    <numFmt numFmtId="184" formatCode="_-* #,##0.0_-;\-* #,##0.0_-;_-* &quot;-&quot;?_-;_-@_-"/>
  </numFmts>
  <fonts count="3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6"/>
      <name val="맑은 고딕"/>
      <family val="3"/>
      <charset val="129"/>
    </font>
    <font>
      <sz val="10"/>
      <name val="바탕"/>
      <family val="1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0"/>
      <name val="굴림"/>
      <family val="3"/>
      <charset val="129"/>
    </font>
    <font>
      <sz val="9"/>
      <name val="돋움"/>
      <family val="3"/>
      <charset val="129"/>
    </font>
    <font>
      <sz val="8"/>
      <name val="바탕"/>
      <family val="1"/>
      <charset val="129"/>
    </font>
    <font>
      <b/>
      <sz val="10"/>
      <name val="돋움"/>
      <family val="3"/>
      <charset val="129"/>
    </font>
    <font>
      <sz val="7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30"/>
      <name val="돋움"/>
      <family val="3"/>
      <charset val="129"/>
    </font>
    <font>
      <b/>
      <sz val="36"/>
      <name val="돋움"/>
      <family val="3"/>
      <charset val="129"/>
    </font>
    <font>
      <sz val="14"/>
      <name val="돋움"/>
      <family val="3"/>
      <charset val="129"/>
    </font>
    <font>
      <b/>
      <sz val="16"/>
      <name val="돋움"/>
      <family val="3"/>
      <charset val="129"/>
    </font>
    <font>
      <sz val="11"/>
      <name val="바탕"/>
      <family val="1"/>
      <charset val="129"/>
    </font>
    <font>
      <b/>
      <sz val="16"/>
      <name val="맑은 고딕"/>
      <family val="3"/>
      <charset val="129"/>
      <scheme val="major"/>
    </font>
    <font>
      <sz val="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0" fillId="0" borderId="9" xfId="0" applyFill="1" applyBorder="1">
      <alignment vertical="center"/>
    </xf>
    <xf numFmtId="0" fontId="3" fillId="0" borderId="0" xfId="0" applyFont="1" applyFill="1" applyBorder="1">
      <alignment vertical="center"/>
    </xf>
    <xf numFmtId="41" fontId="0" fillId="0" borderId="0" xfId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0" fontId="0" fillId="0" borderId="24" xfId="0" applyFont="1" applyFill="1" applyBorder="1">
      <alignment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>
      <alignment vertical="center"/>
    </xf>
    <xf numFmtId="178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0" fillId="0" borderId="6" xfId="0" applyFont="1" applyFill="1" applyBorder="1">
      <alignment vertical="center"/>
    </xf>
    <xf numFmtId="180" fontId="0" fillId="0" borderId="18" xfId="0" applyNumberFormat="1" applyFont="1" applyFill="1" applyBorder="1" applyAlignment="1">
      <alignment horizontal="right" vertical="center"/>
    </xf>
    <xf numFmtId="0" fontId="0" fillId="0" borderId="9" xfId="0" applyFont="1" applyFill="1" applyBorder="1">
      <alignment vertical="center"/>
    </xf>
    <xf numFmtId="180" fontId="0" fillId="0" borderId="1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17" xfId="0" applyFont="1" applyFill="1" applyBorder="1">
      <alignment vertical="center"/>
    </xf>
    <xf numFmtId="180" fontId="0" fillId="0" borderId="4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178" fontId="0" fillId="0" borderId="24" xfId="0" applyNumberFormat="1" applyFont="1" applyFill="1" applyBorder="1">
      <alignment vertical="center"/>
    </xf>
    <xf numFmtId="179" fontId="0" fillId="0" borderId="0" xfId="0" applyNumberFormat="1" applyFont="1" applyFill="1">
      <alignment vertical="center"/>
    </xf>
    <xf numFmtId="179" fontId="0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178" fontId="0" fillId="0" borderId="24" xfId="7" applyNumberFormat="1" applyFont="1" applyFill="1" applyBorder="1">
      <alignment vertical="center"/>
    </xf>
    <xf numFmtId="178" fontId="0" fillId="2" borderId="1" xfId="7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8" fontId="0" fillId="0" borderId="0" xfId="7" applyNumberFormat="1" applyFont="1" applyFill="1">
      <alignment vertical="center"/>
    </xf>
    <xf numFmtId="0" fontId="0" fillId="0" borderId="0" xfId="0" applyFont="1" applyFill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0" fillId="0" borderId="9" xfId="0" applyNumberFormat="1" applyFill="1" applyBorder="1" applyAlignment="1">
      <alignment vertical="center"/>
    </xf>
    <xf numFmtId="41" fontId="0" fillId="0" borderId="9" xfId="1" applyFont="1" applyFill="1" applyBorder="1">
      <alignment vertical="center"/>
    </xf>
    <xf numFmtId="180" fontId="0" fillId="0" borderId="10" xfId="0" quotePrefix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right" vertical="center"/>
    </xf>
    <xf numFmtId="180" fontId="0" fillId="0" borderId="15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right" vertical="center"/>
    </xf>
    <xf numFmtId="182" fontId="0" fillId="0" borderId="10" xfId="1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79" fontId="4" fillId="0" borderId="0" xfId="0" applyNumberFormat="1" applyFont="1" applyFill="1" applyBorder="1">
      <alignment vertical="center"/>
    </xf>
    <xf numFmtId="0" fontId="4" fillId="0" borderId="24" xfId="0" applyFont="1" applyFill="1" applyBorder="1" applyAlignment="1">
      <alignment horizontal="right" vertical="center"/>
    </xf>
    <xf numFmtId="41" fontId="4" fillId="0" borderId="0" xfId="1" applyFont="1" applyFill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42" xfId="0" applyFont="1" applyFill="1" applyBorder="1">
      <alignment vertical="center"/>
    </xf>
    <xf numFmtId="180" fontId="0" fillId="0" borderId="43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9" xfId="0" applyFill="1" applyBorder="1" applyAlignment="1">
      <alignment horizontal="left"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178" fontId="4" fillId="0" borderId="0" xfId="0" applyNumberFormat="1" applyFont="1" applyFill="1" applyBorder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176" fontId="9" fillId="0" borderId="9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180" fontId="9" fillId="0" borderId="10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8" fontId="17" fillId="0" borderId="0" xfId="0" applyNumberFormat="1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55" xfId="0" applyFont="1" applyFill="1" applyBorder="1" applyAlignment="1">
      <alignment vertical="center" wrapText="1"/>
    </xf>
    <xf numFmtId="0" fontId="15" fillId="0" borderId="5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1" fontId="0" fillId="0" borderId="14" xfId="0" applyNumberFormat="1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>
      <alignment vertical="center"/>
    </xf>
    <xf numFmtId="43" fontId="4" fillId="0" borderId="24" xfId="0" applyNumberFormat="1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0" fillId="0" borderId="21" xfId="0" applyNumberFormat="1" applyFont="1" applyFill="1" applyBorder="1">
      <alignment vertical="center"/>
    </xf>
    <xf numFmtId="41" fontId="0" fillId="0" borderId="21" xfId="0" applyNumberFormat="1" applyFont="1" applyFill="1" applyBorder="1" applyAlignment="1">
      <alignment horizontal="right" vertical="center"/>
    </xf>
    <xf numFmtId="41" fontId="19" fillId="0" borderId="3" xfId="0" applyNumberFormat="1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180" fontId="13" fillId="0" borderId="0" xfId="0" applyNumberFormat="1" applyFont="1" applyFill="1" applyAlignment="1">
      <alignment horizontal="right" vertical="center"/>
    </xf>
    <xf numFmtId="0" fontId="13" fillId="0" borderId="0" xfId="0" applyFont="1" applyFill="1">
      <alignment vertical="center"/>
    </xf>
    <xf numFmtId="41" fontId="13" fillId="0" borderId="9" xfId="0" applyNumberFormat="1" applyFont="1" applyFill="1" applyBorder="1" applyAlignment="1">
      <alignment horizontal="right" vertical="center"/>
    </xf>
    <xf numFmtId="41" fontId="13" fillId="0" borderId="9" xfId="7" applyNumberFormat="1" applyFont="1" applyFill="1" applyBorder="1" applyAlignment="1" applyProtection="1">
      <alignment horizontal="right" vertical="center"/>
    </xf>
    <xf numFmtId="41" fontId="13" fillId="0" borderId="10" xfId="0" applyNumberFormat="1" applyFont="1" applyFill="1" applyBorder="1" applyAlignment="1" applyProtection="1">
      <alignment horizontal="right" vertical="center"/>
    </xf>
    <xf numFmtId="41" fontId="13" fillId="0" borderId="9" xfId="0" applyNumberFormat="1" applyFont="1" applyFill="1" applyBorder="1" applyAlignment="1">
      <alignment vertical="center"/>
    </xf>
    <xf numFmtId="3" fontId="13" fillId="0" borderId="0" xfId="0" applyNumberFormat="1" applyFont="1" applyFill="1" applyBorder="1">
      <alignment vertical="center"/>
    </xf>
    <xf numFmtId="41" fontId="13" fillId="0" borderId="12" xfId="0" applyNumberFormat="1" applyFont="1" applyFill="1" applyBorder="1" applyAlignment="1">
      <alignment horizontal="center" vertical="center"/>
    </xf>
    <xf numFmtId="41" fontId="13" fillId="0" borderId="21" xfId="0" applyNumberFormat="1" applyFont="1" applyFill="1" applyBorder="1" applyAlignment="1">
      <alignment horizontal="center" vertical="center"/>
    </xf>
    <xf numFmtId="41" fontId="13" fillId="0" borderId="12" xfId="0" applyNumberFormat="1" applyFont="1" applyFill="1" applyBorder="1" applyAlignment="1">
      <alignment vertical="center"/>
    </xf>
    <xf numFmtId="41" fontId="13" fillId="0" borderId="9" xfId="0" applyNumberFormat="1" applyFont="1" applyFill="1" applyBorder="1">
      <alignment vertical="center"/>
    </xf>
    <xf numFmtId="41" fontId="13" fillId="0" borderId="9" xfId="7" applyNumberFormat="1" applyFont="1" applyFill="1" applyBorder="1">
      <alignment vertical="center"/>
    </xf>
    <xf numFmtId="41" fontId="13" fillId="0" borderId="10" xfId="0" applyNumberFormat="1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179" fontId="13" fillId="0" borderId="0" xfId="0" applyNumberFormat="1" applyFont="1" applyFill="1" applyBorder="1">
      <alignment vertical="center"/>
    </xf>
    <xf numFmtId="41" fontId="13" fillId="0" borderId="13" xfId="0" applyNumberFormat="1" applyFont="1" applyFill="1" applyBorder="1" applyAlignment="1">
      <alignment horizontal="center" vertical="center"/>
    </xf>
    <xf numFmtId="41" fontId="13" fillId="0" borderId="14" xfId="0" applyNumberFormat="1" applyFont="1" applyFill="1" applyBorder="1" applyAlignment="1">
      <alignment horizontal="center" vertical="center"/>
    </xf>
    <xf numFmtId="41" fontId="13" fillId="0" borderId="14" xfId="0" applyNumberFormat="1" applyFont="1" applyFill="1" applyBorder="1">
      <alignment vertical="center"/>
    </xf>
    <xf numFmtId="41" fontId="13" fillId="0" borderId="14" xfId="0" applyNumberFormat="1" applyFont="1" applyFill="1" applyBorder="1" applyAlignment="1">
      <alignment horizontal="right" vertical="center"/>
    </xf>
    <xf numFmtId="41" fontId="13" fillId="0" borderId="14" xfId="7" applyNumberFormat="1" applyFont="1" applyFill="1" applyBorder="1">
      <alignment vertical="center"/>
    </xf>
    <xf numFmtId="41" fontId="13" fillId="0" borderId="15" xfId="0" applyNumberFormat="1" applyFont="1" applyFill="1" applyBorder="1">
      <alignment vertical="center"/>
    </xf>
    <xf numFmtId="41" fontId="15" fillId="0" borderId="50" xfId="0" applyNumberFormat="1" applyFont="1" applyBorder="1" applyAlignment="1">
      <alignment horizontal="right" vertical="center"/>
    </xf>
    <xf numFmtId="41" fontId="15" fillId="0" borderId="9" xfId="0" applyNumberFormat="1" applyFont="1" applyFill="1" applyBorder="1" applyAlignment="1">
      <alignment horizontal="right" vertical="center"/>
    </xf>
    <xf numFmtId="41" fontId="15" fillId="0" borderId="14" xfId="0" applyNumberFormat="1" applyFont="1" applyBorder="1" applyAlignment="1">
      <alignment horizontal="right" vertical="center"/>
    </xf>
    <xf numFmtId="41" fontId="17" fillId="0" borderId="0" xfId="0" applyNumberFormat="1" applyFont="1" applyBorder="1">
      <alignment vertical="center"/>
    </xf>
    <xf numFmtId="41" fontId="15" fillId="0" borderId="50" xfId="0" applyNumberFormat="1" applyFont="1" applyFill="1" applyBorder="1" applyAlignment="1">
      <alignment horizontal="right" vertical="center"/>
    </xf>
    <xf numFmtId="41" fontId="15" fillId="0" borderId="9" xfId="1" applyNumberFormat="1" applyFont="1" applyFill="1" applyBorder="1" applyAlignment="1">
      <alignment horizontal="right" vertical="center"/>
    </xf>
    <xf numFmtId="41" fontId="15" fillId="0" borderId="21" xfId="1" applyNumberFormat="1" applyFont="1" applyBorder="1" applyAlignment="1">
      <alignment horizontal="right" vertical="center"/>
    </xf>
    <xf numFmtId="41" fontId="15" fillId="0" borderId="21" xfId="1" applyNumberFormat="1" applyFont="1" applyFill="1" applyBorder="1" applyAlignment="1">
      <alignment horizontal="right" vertical="center"/>
    </xf>
    <xf numFmtId="41" fontId="17" fillId="0" borderId="9" xfId="0" applyNumberFormat="1" applyFont="1" applyBorder="1" applyAlignment="1">
      <alignment horizontal="right" vertical="center"/>
    </xf>
    <xf numFmtId="41" fontId="15" fillId="0" borderId="14" xfId="0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1" fontId="17" fillId="0" borderId="21" xfId="0" applyNumberFormat="1" applyFont="1" applyBorder="1" applyAlignment="1">
      <alignment horizontal="right" vertical="center"/>
    </xf>
    <xf numFmtId="41" fontId="15" fillId="0" borderId="21" xfId="0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41" fontId="4" fillId="0" borderId="1" xfId="0" applyNumberFormat="1" applyFont="1" applyFill="1" applyBorder="1">
      <alignment vertical="center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>
      <alignment vertical="center"/>
    </xf>
    <xf numFmtId="184" fontId="4" fillId="0" borderId="1" xfId="0" applyNumberFormat="1" applyFont="1" applyFill="1" applyBorder="1">
      <alignment vertical="center"/>
    </xf>
    <xf numFmtId="184" fontId="0" fillId="0" borderId="6" xfId="0" applyNumberFormat="1" applyFont="1" applyFill="1" applyBorder="1">
      <alignment vertical="center"/>
    </xf>
    <xf numFmtId="184" fontId="0" fillId="0" borderId="9" xfId="0" applyNumberFormat="1" applyFont="1" applyFill="1" applyBorder="1">
      <alignment vertical="center"/>
    </xf>
    <xf numFmtId="184" fontId="0" fillId="0" borderId="21" xfId="0" applyNumberFormat="1" applyFont="1" applyFill="1" applyBorder="1">
      <alignment vertical="center"/>
    </xf>
    <xf numFmtId="184" fontId="19" fillId="0" borderId="4" xfId="0" applyNumberFormat="1" applyFont="1" applyFill="1" applyBorder="1" applyAlignment="1" applyProtection="1">
      <alignment horizontal="right" vertical="center"/>
    </xf>
    <xf numFmtId="184" fontId="13" fillId="0" borderId="10" xfId="0" applyNumberFormat="1" applyFont="1" applyFill="1" applyBorder="1" applyAlignment="1" applyProtection="1">
      <alignment horizontal="right" vertical="center"/>
    </xf>
    <xf numFmtId="184" fontId="13" fillId="0" borderId="10" xfId="0" applyNumberFormat="1" applyFont="1" applyFill="1" applyBorder="1" applyAlignment="1">
      <alignment horizontal="right" vertical="center"/>
    </xf>
    <xf numFmtId="184" fontId="0" fillId="2" borderId="2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Alignment="1">
      <alignment horizontal="right" vertical="center"/>
    </xf>
    <xf numFmtId="41" fontId="4" fillId="0" borderId="36" xfId="0" applyNumberFormat="1" applyFont="1" applyFill="1" applyBorder="1">
      <alignment vertical="center"/>
    </xf>
    <xf numFmtId="184" fontId="0" fillId="0" borderId="58" xfId="0" applyNumberFormat="1" applyFont="1" applyFill="1" applyBorder="1" applyAlignment="1" applyProtection="1">
      <alignment horizontal="right" vertical="center"/>
    </xf>
    <xf numFmtId="184" fontId="9" fillId="0" borderId="9" xfId="0" applyNumberFormat="1" applyFont="1" applyFill="1" applyBorder="1">
      <alignment vertical="center"/>
    </xf>
    <xf numFmtId="0" fontId="15" fillId="0" borderId="26" xfId="0" applyFont="1" applyFill="1" applyBorder="1" applyAlignment="1">
      <alignment vertical="top"/>
    </xf>
    <xf numFmtId="0" fontId="15" fillId="0" borderId="8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41" fontId="0" fillId="0" borderId="0" xfId="0" applyNumberFormat="1" applyFont="1" applyFill="1">
      <alignment vertical="center"/>
    </xf>
    <xf numFmtId="41" fontId="0" fillId="0" borderId="28" xfId="1" applyFont="1" applyFill="1" applyBorder="1" applyAlignment="1">
      <alignment horizontal="center" vertical="center"/>
    </xf>
    <xf numFmtId="180" fontId="0" fillId="0" borderId="27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41" fontId="0" fillId="0" borderId="27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1" xfId="0" applyFont="1" applyFill="1" applyBorder="1">
      <alignment vertical="center"/>
    </xf>
    <xf numFmtId="41" fontId="2" fillId="0" borderId="0" xfId="1" applyFont="1" applyFill="1">
      <alignment vertical="center"/>
    </xf>
    <xf numFmtId="41" fontId="20" fillId="0" borderId="0" xfId="1" applyFont="1" applyFill="1">
      <alignment vertical="center"/>
    </xf>
    <xf numFmtId="41" fontId="13" fillId="0" borderId="11" xfId="0" applyNumberFormat="1" applyFont="1" applyBorder="1" applyAlignment="1">
      <alignment vertical="center"/>
    </xf>
    <xf numFmtId="41" fontId="4" fillId="0" borderId="0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41" fontId="13" fillId="0" borderId="9" xfId="0" applyNumberFormat="1" applyFont="1" applyFill="1" applyBorder="1" applyAlignment="1">
      <alignment horizontal="center" vertical="center"/>
    </xf>
    <xf numFmtId="41" fontId="13" fillId="0" borderId="11" xfId="0" applyNumberFormat="1" applyFont="1" applyFill="1" applyBorder="1" applyAlignment="1">
      <alignment horizontal="center" vertical="center"/>
    </xf>
    <xf numFmtId="41" fontId="13" fillId="0" borderId="21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41" fontId="13" fillId="0" borderId="0" xfId="0" applyNumberFormat="1" applyFont="1" applyFill="1" applyBorder="1">
      <alignment vertical="center"/>
    </xf>
    <xf numFmtId="41" fontId="13" fillId="0" borderId="6" xfId="0" applyNumberFormat="1" applyFont="1" applyFill="1" applyBorder="1" applyAlignment="1">
      <alignment horizontal="right" vertical="center"/>
    </xf>
    <xf numFmtId="41" fontId="13" fillId="0" borderId="6" xfId="7" applyNumberFormat="1" applyFont="1" applyFill="1" applyBorder="1" applyAlignment="1" applyProtection="1">
      <alignment horizontal="right" vertical="center"/>
    </xf>
    <xf numFmtId="184" fontId="13" fillId="0" borderId="18" xfId="0" applyNumberFormat="1" applyFont="1" applyFill="1" applyBorder="1" applyAlignment="1" applyProtection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84" fontId="0" fillId="0" borderId="9" xfId="0" applyNumberFormat="1" applyFont="1" applyFill="1" applyBorder="1" applyAlignment="1">
      <alignment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3" fontId="15" fillId="0" borderId="52" xfId="0" applyNumberFormat="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1" fontId="15" fillId="0" borderId="25" xfId="0" applyNumberFormat="1" applyFont="1" applyBorder="1" applyAlignment="1">
      <alignment horizontal="right" vertical="center"/>
    </xf>
    <xf numFmtId="41" fontId="15" fillId="0" borderId="9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56" xfId="0" applyFont="1" applyBorder="1" applyAlignment="1">
      <alignment horizontal="left" vertical="center"/>
    </xf>
    <xf numFmtId="0" fontId="17" fillId="0" borderId="5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1" fontId="13" fillId="0" borderId="10" xfId="0" applyNumberFormat="1" applyFont="1" applyFill="1" applyBorder="1" applyAlignment="1">
      <alignment horizontal="right" vertical="center"/>
    </xf>
    <xf numFmtId="184" fontId="0" fillId="0" borderId="14" xfId="0" applyNumberFormat="1" applyFont="1" applyFill="1" applyBorder="1">
      <alignment vertical="center"/>
    </xf>
    <xf numFmtId="0" fontId="15" fillId="0" borderId="2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41" fontId="15" fillId="0" borderId="39" xfId="0" applyNumberFormat="1" applyFont="1" applyFill="1" applyBorder="1" applyAlignment="1">
      <alignment horizontal="right" vertical="center"/>
    </xf>
    <xf numFmtId="0" fontId="15" fillId="0" borderId="20" xfId="0" applyFont="1" applyFill="1" applyBorder="1" applyAlignment="1">
      <alignment horizontal="center" vertical="center" wrapText="1"/>
    </xf>
    <xf numFmtId="41" fontId="15" fillId="0" borderId="25" xfId="0" applyNumberFormat="1" applyFont="1" applyFill="1" applyBorder="1" applyAlignment="1">
      <alignment horizontal="right" vertical="center"/>
    </xf>
    <xf numFmtId="0" fontId="13" fillId="0" borderId="24" xfId="0" applyFont="1" applyBorder="1" applyAlignment="1">
      <alignment horizontal="left" vertical="center"/>
    </xf>
    <xf numFmtId="41" fontId="17" fillId="0" borderId="39" xfId="0" applyNumberFormat="1" applyFont="1" applyBorder="1" applyAlignment="1">
      <alignment horizontal="right" vertical="center"/>
    </xf>
    <xf numFmtId="41" fontId="13" fillId="0" borderId="24" xfId="0" applyNumberFormat="1" applyFont="1" applyBorder="1" applyAlignment="1">
      <alignment horizontal="left" vertical="center"/>
    </xf>
    <xf numFmtId="184" fontId="13" fillId="0" borderId="15" xfId="0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1" fontId="13" fillId="0" borderId="20" xfId="0" applyNumberFormat="1" applyFont="1" applyFill="1" applyBorder="1" applyAlignment="1">
      <alignment horizontal="center" vertical="top"/>
    </xf>
    <xf numFmtId="41" fontId="13" fillId="0" borderId="26" xfId="0" applyNumberFormat="1" applyFont="1" applyFill="1" applyBorder="1" applyAlignment="1">
      <alignment horizontal="center" vertical="top"/>
    </xf>
    <xf numFmtId="41" fontId="13" fillId="0" borderId="57" xfId="0" applyNumberFormat="1" applyFont="1" applyFill="1" applyBorder="1" applyAlignment="1">
      <alignment horizontal="center" vertical="top"/>
    </xf>
    <xf numFmtId="41" fontId="13" fillId="0" borderId="7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1" fontId="13" fillId="0" borderId="9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1" fontId="13" fillId="0" borderId="21" xfId="0" applyNumberFormat="1" applyFont="1" applyFill="1" applyBorder="1" applyAlignment="1">
      <alignment horizontal="center" vertical="top"/>
    </xf>
    <xf numFmtId="41" fontId="13" fillId="0" borderId="25" xfId="0" applyNumberFormat="1" applyFont="1" applyFill="1" applyBorder="1" applyAlignment="1">
      <alignment horizontal="center" vertical="top"/>
    </xf>
    <xf numFmtId="41" fontId="13" fillId="0" borderId="8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41" fontId="13" fillId="0" borderId="46" xfId="0" applyNumberFormat="1" applyFont="1" applyFill="1" applyBorder="1" applyAlignment="1">
      <alignment horizontal="center" vertical="center"/>
    </xf>
    <xf numFmtId="41" fontId="13" fillId="0" borderId="4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27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24" xfId="0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41" fontId="13" fillId="0" borderId="21" xfId="0" applyNumberFormat="1" applyFont="1" applyFill="1" applyBorder="1" applyAlignment="1">
      <alignment horizontal="center" vertical="center" wrapText="1"/>
    </xf>
    <xf numFmtId="41" fontId="13" fillId="0" borderId="8" xfId="0" applyNumberFormat="1" applyFont="1" applyFill="1" applyBorder="1" applyAlignment="1">
      <alignment horizontal="center" vertical="center"/>
    </xf>
    <xf numFmtId="41" fontId="19" fillId="0" borderId="34" xfId="0" applyNumberFormat="1" applyFont="1" applyFill="1" applyBorder="1" applyAlignment="1">
      <alignment horizontal="center" vertical="center"/>
    </xf>
    <xf numFmtId="41" fontId="19" fillId="0" borderId="3" xfId="0" applyNumberFormat="1" applyFont="1" applyFill="1" applyBorder="1" applyAlignment="1">
      <alignment horizontal="center" vertical="center"/>
    </xf>
    <xf numFmtId="41" fontId="13" fillId="0" borderId="35" xfId="0" applyNumberFormat="1" applyFont="1" applyFill="1" applyBorder="1" applyAlignment="1">
      <alignment horizontal="center" vertical="center" wrapText="1"/>
    </xf>
    <xf numFmtId="41" fontId="13" fillId="0" borderId="26" xfId="0" applyNumberFormat="1" applyFont="1" applyBorder="1" applyAlignment="1">
      <alignment horizontal="center" vertical="center"/>
    </xf>
    <xf numFmtId="41" fontId="13" fillId="0" borderId="7" xfId="0" applyNumberFormat="1" applyFont="1" applyBorder="1" applyAlignment="1">
      <alignment horizontal="center" vertical="center"/>
    </xf>
    <xf numFmtId="41" fontId="13" fillId="0" borderId="47" xfId="0" applyNumberFormat="1" applyFont="1" applyBorder="1" applyAlignment="1">
      <alignment horizontal="center" vertical="center"/>
    </xf>
    <xf numFmtId="41" fontId="13" fillId="0" borderId="35" xfId="0" applyNumberFormat="1" applyFont="1" applyFill="1" applyBorder="1" applyAlignment="1">
      <alignment horizontal="center" vertical="top"/>
    </xf>
    <xf numFmtId="41" fontId="13" fillId="0" borderId="20" xfId="0" applyNumberFormat="1" applyFont="1" applyFill="1" applyBorder="1" applyAlignment="1">
      <alignment horizontal="center" vertical="center"/>
    </xf>
    <xf numFmtId="41" fontId="13" fillId="0" borderId="19" xfId="0" applyNumberFormat="1" applyFont="1" applyFill="1" applyBorder="1" applyAlignment="1">
      <alignment horizontal="center" vertical="center"/>
    </xf>
    <xf numFmtId="41" fontId="13" fillId="0" borderId="11" xfId="0" applyNumberFormat="1" applyFont="1" applyFill="1" applyBorder="1" applyAlignment="1">
      <alignment horizontal="center" vertical="center"/>
    </xf>
    <xf numFmtId="41" fontId="13" fillId="0" borderId="20" xfId="0" applyNumberFormat="1" applyFont="1" applyFill="1" applyBorder="1" applyAlignment="1">
      <alignment horizontal="center" vertical="center" wrapText="1"/>
    </xf>
    <xf numFmtId="41" fontId="13" fillId="0" borderId="26" xfId="0" applyNumberFormat="1" applyFont="1" applyFill="1" applyBorder="1" applyAlignment="1">
      <alignment horizontal="center" vertical="center"/>
    </xf>
    <xf numFmtId="41" fontId="13" fillId="0" borderId="7" xfId="0" applyNumberFormat="1" applyFont="1" applyFill="1" applyBorder="1" applyAlignment="1">
      <alignment horizontal="center" vertical="center"/>
    </xf>
    <xf numFmtId="41" fontId="13" fillId="0" borderId="8" xfId="0" applyNumberFormat="1" applyFont="1" applyBorder="1" applyAlignment="1">
      <alignment horizontal="center" vertical="center"/>
    </xf>
    <xf numFmtId="41" fontId="13" fillId="0" borderId="11" xfId="0" applyNumberFormat="1" applyFont="1" applyBorder="1" applyAlignment="1">
      <alignment horizontal="center" vertical="center"/>
    </xf>
    <xf numFmtId="41" fontId="13" fillId="0" borderId="44" xfId="0" applyNumberFormat="1" applyFont="1" applyFill="1" applyBorder="1" applyAlignment="1">
      <alignment horizontal="center" vertical="center"/>
    </xf>
    <xf numFmtId="41" fontId="13" fillId="0" borderId="45" xfId="0" applyNumberFormat="1" applyFont="1" applyBorder="1" applyAlignment="1">
      <alignment horizontal="center" vertical="center"/>
    </xf>
    <xf numFmtId="0" fontId="0" fillId="0" borderId="40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/>
    </xf>
    <xf numFmtId="41" fontId="0" fillId="0" borderId="35" xfId="2" applyFont="1" applyFill="1" applyBorder="1" applyAlignment="1">
      <alignment horizontal="center" vertical="top" wrapText="1"/>
    </xf>
    <xf numFmtId="41" fontId="0" fillId="0" borderId="7" xfId="2" applyFont="1" applyFill="1" applyBorder="1" applyAlignment="1">
      <alignment horizontal="center" vertical="top" wrapText="1"/>
    </xf>
    <xf numFmtId="0" fontId="0" fillId="2" borderId="41" xfId="0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37" xfId="0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54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</cellXfs>
  <cellStyles count="8">
    <cellStyle name="쉼표 [0]" xfId="1" builtinId="6"/>
    <cellStyle name="쉼표 [0] 2" xfId="2"/>
    <cellStyle name="쉼표 [0] 3" xfId="3"/>
    <cellStyle name="통화 [0]" xfId="7" builtinId="7"/>
    <cellStyle name="표준" xfId="0" builtinId="0"/>
    <cellStyle name="표준 2" xfId="4"/>
    <cellStyle name="표준 3" xfId="5"/>
    <cellStyle name="표준 4" xfId="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workbookViewId="0">
      <selection activeCell="A5" sqref="A5:B5"/>
    </sheetView>
  </sheetViews>
  <sheetFormatPr defaultRowHeight="13.5"/>
  <cols>
    <col min="1" max="1" width="45" customWidth="1"/>
    <col min="2" max="2" width="66.5546875" customWidth="1"/>
    <col min="3" max="3" width="2.109375" customWidth="1"/>
    <col min="257" max="257" width="45" customWidth="1"/>
    <col min="258" max="258" width="66.5546875" customWidth="1"/>
    <col min="259" max="259" width="2.109375" customWidth="1"/>
    <col min="513" max="513" width="45" customWidth="1"/>
    <col min="514" max="514" width="66.5546875" customWidth="1"/>
    <col min="515" max="515" width="2.109375" customWidth="1"/>
    <col min="769" max="769" width="45" customWidth="1"/>
    <col min="770" max="770" width="66.5546875" customWidth="1"/>
    <col min="771" max="771" width="2.109375" customWidth="1"/>
    <col min="1025" max="1025" width="45" customWidth="1"/>
    <col min="1026" max="1026" width="66.5546875" customWidth="1"/>
    <col min="1027" max="1027" width="2.109375" customWidth="1"/>
    <col min="1281" max="1281" width="45" customWidth="1"/>
    <col min="1282" max="1282" width="66.5546875" customWidth="1"/>
    <col min="1283" max="1283" width="2.109375" customWidth="1"/>
    <col min="1537" max="1537" width="45" customWidth="1"/>
    <col min="1538" max="1538" width="66.5546875" customWidth="1"/>
    <col min="1539" max="1539" width="2.109375" customWidth="1"/>
    <col min="1793" max="1793" width="45" customWidth="1"/>
    <col min="1794" max="1794" width="66.5546875" customWidth="1"/>
    <col min="1795" max="1795" width="2.109375" customWidth="1"/>
    <col min="2049" max="2049" width="45" customWidth="1"/>
    <col min="2050" max="2050" width="66.5546875" customWidth="1"/>
    <col min="2051" max="2051" width="2.109375" customWidth="1"/>
    <col min="2305" max="2305" width="45" customWidth="1"/>
    <col min="2306" max="2306" width="66.5546875" customWidth="1"/>
    <col min="2307" max="2307" width="2.109375" customWidth="1"/>
    <col min="2561" max="2561" width="45" customWidth="1"/>
    <col min="2562" max="2562" width="66.5546875" customWidth="1"/>
    <col min="2563" max="2563" width="2.109375" customWidth="1"/>
    <col min="2817" max="2817" width="45" customWidth="1"/>
    <col min="2818" max="2818" width="66.5546875" customWidth="1"/>
    <col min="2819" max="2819" width="2.109375" customWidth="1"/>
    <col min="3073" max="3073" width="45" customWidth="1"/>
    <col min="3074" max="3074" width="66.5546875" customWidth="1"/>
    <col min="3075" max="3075" width="2.109375" customWidth="1"/>
    <col min="3329" max="3329" width="45" customWidth="1"/>
    <col min="3330" max="3330" width="66.5546875" customWidth="1"/>
    <col min="3331" max="3331" width="2.109375" customWidth="1"/>
    <col min="3585" max="3585" width="45" customWidth="1"/>
    <col min="3586" max="3586" width="66.5546875" customWidth="1"/>
    <col min="3587" max="3587" width="2.109375" customWidth="1"/>
    <col min="3841" max="3841" width="45" customWidth="1"/>
    <col min="3842" max="3842" width="66.5546875" customWidth="1"/>
    <col min="3843" max="3843" width="2.109375" customWidth="1"/>
    <col min="4097" max="4097" width="45" customWidth="1"/>
    <col min="4098" max="4098" width="66.5546875" customWidth="1"/>
    <col min="4099" max="4099" width="2.109375" customWidth="1"/>
    <col min="4353" max="4353" width="45" customWidth="1"/>
    <col min="4354" max="4354" width="66.5546875" customWidth="1"/>
    <col min="4355" max="4355" width="2.109375" customWidth="1"/>
    <col min="4609" max="4609" width="45" customWidth="1"/>
    <col min="4610" max="4610" width="66.5546875" customWidth="1"/>
    <col min="4611" max="4611" width="2.109375" customWidth="1"/>
    <col min="4865" max="4865" width="45" customWidth="1"/>
    <col min="4866" max="4866" width="66.5546875" customWidth="1"/>
    <col min="4867" max="4867" width="2.109375" customWidth="1"/>
    <col min="5121" max="5121" width="45" customWidth="1"/>
    <col min="5122" max="5122" width="66.5546875" customWidth="1"/>
    <col min="5123" max="5123" width="2.109375" customWidth="1"/>
    <col min="5377" max="5377" width="45" customWidth="1"/>
    <col min="5378" max="5378" width="66.5546875" customWidth="1"/>
    <col min="5379" max="5379" width="2.109375" customWidth="1"/>
    <col min="5633" max="5633" width="45" customWidth="1"/>
    <col min="5634" max="5634" width="66.5546875" customWidth="1"/>
    <col min="5635" max="5635" width="2.109375" customWidth="1"/>
    <col min="5889" max="5889" width="45" customWidth="1"/>
    <col min="5890" max="5890" width="66.5546875" customWidth="1"/>
    <col min="5891" max="5891" width="2.109375" customWidth="1"/>
    <col min="6145" max="6145" width="45" customWidth="1"/>
    <col min="6146" max="6146" width="66.5546875" customWidth="1"/>
    <col min="6147" max="6147" width="2.109375" customWidth="1"/>
    <col min="6401" max="6401" width="45" customWidth="1"/>
    <col min="6402" max="6402" width="66.5546875" customWidth="1"/>
    <col min="6403" max="6403" width="2.109375" customWidth="1"/>
    <col min="6657" max="6657" width="45" customWidth="1"/>
    <col min="6658" max="6658" width="66.5546875" customWidth="1"/>
    <col min="6659" max="6659" width="2.109375" customWidth="1"/>
    <col min="6913" max="6913" width="45" customWidth="1"/>
    <col min="6914" max="6914" width="66.5546875" customWidth="1"/>
    <col min="6915" max="6915" width="2.109375" customWidth="1"/>
    <col min="7169" max="7169" width="45" customWidth="1"/>
    <col min="7170" max="7170" width="66.5546875" customWidth="1"/>
    <col min="7171" max="7171" width="2.109375" customWidth="1"/>
    <col min="7425" max="7425" width="45" customWidth="1"/>
    <col min="7426" max="7426" width="66.5546875" customWidth="1"/>
    <col min="7427" max="7427" width="2.109375" customWidth="1"/>
    <col min="7681" max="7681" width="45" customWidth="1"/>
    <col min="7682" max="7682" width="66.5546875" customWidth="1"/>
    <col min="7683" max="7683" width="2.109375" customWidth="1"/>
    <col min="7937" max="7937" width="45" customWidth="1"/>
    <col min="7938" max="7938" width="66.5546875" customWidth="1"/>
    <col min="7939" max="7939" width="2.109375" customWidth="1"/>
    <col min="8193" max="8193" width="45" customWidth="1"/>
    <col min="8194" max="8194" width="66.5546875" customWidth="1"/>
    <col min="8195" max="8195" width="2.109375" customWidth="1"/>
    <col min="8449" max="8449" width="45" customWidth="1"/>
    <col min="8450" max="8450" width="66.5546875" customWidth="1"/>
    <col min="8451" max="8451" width="2.109375" customWidth="1"/>
    <col min="8705" max="8705" width="45" customWidth="1"/>
    <col min="8706" max="8706" width="66.5546875" customWidth="1"/>
    <col min="8707" max="8707" width="2.109375" customWidth="1"/>
    <col min="8961" max="8961" width="45" customWidth="1"/>
    <col min="8962" max="8962" width="66.5546875" customWidth="1"/>
    <col min="8963" max="8963" width="2.109375" customWidth="1"/>
    <col min="9217" max="9217" width="45" customWidth="1"/>
    <col min="9218" max="9218" width="66.5546875" customWidth="1"/>
    <col min="9219" max="9219" width="2.109375" customWidth="1"/>
    <col min="9473" max="9473" width="45" customWidth="1"/>
    <col min="9474" max="9474" width="66.5546875" customWidth="1"/>
    <col min="9475" max="9475" width="2.109375" customWidth="1"/>
    <col min="9729" max="9729" width="45" customWidth="1"/>
    <col min="9730" max="9730" width="66.5546875" customWidth="1"/>
    <col min="9731" max="9731" width="2.109375" customWidth="1"/>
    <col min="9985" max="9985" width="45" customWidth="1"/>
    <col min="9986" max="9986" width="66.5546875" customWidth="1"/>
    <col min="9987" max="9987" width="2.109375" customWidth="1"/>
    <col min="10241" max="10241" width="45" customWidth="1"/>
    <col min="10242" max="10242" width="66.5546875" customWidth="1"/>
    <col min="10243" max="10243" width="2.109375" customWidth="1"/>
    <col min="10497" max="10497" width="45" customWidth="1"/>
    <col min="10498" max="10498" width="66.5546875" customWidth="1"/>
    <col min="10499" max="10499" width="2.109375" customWidth="1"/>
    <col min="10753" max="10753" width="45" customWidth="1"/>
    <col min="10754" max="10754" width="66.5546875" customWidth="1"/>
    <col min="10755" max="10755" width="2.109375" customWidth="1"/>
    <col min="11009" max="11009" width="45" customWidth="1"/>
    <col min="11010" max="11010" width="66.5546875" customWidth="1"/>
    <col min="11011" max="11011" width="2.109375" customWidth="1"/>
    <col min="11265" max="11265" width="45" customWidth="1"/>
    <col min="11266" max="11266" width="66.5546875" customWidth="1"/>
    <col min="11267" max="11267" width="2.109375" customWidth="1"/>
    <col min="11521" max="11521" width="45" customWidth="1"/>
    <col min="11522" max="11522" width="66.5546875" customWidth="1"/>
    <col min="11523" max="11523" width="2.109375" customWidth="1"/>
    <col min="11777" max="11777" width="45" customWidth="1"/>
    <col min="11778" max="11778" width="66.5546875" customWidth="1"/>
    <col min="11779" max="11779" width="2.109375" customWidth="1"/>
    <col min="12033" max="12033" width="45" customWidth="1"/>
    <col min="12034" max="12034" width="66.5546875" customWidth="1"/>
    <col min="12035" max="12035" width="2.109375" customWidth="1"/>
    <col min="12289" max="12289" width="45" customWidth="1"/>
    <col min="12290" max="12290" width="66.5546875" customWidth="1"/>
    <col min="12291" max="12291" width="2.109375" customWidth="1"/>
    <col min="12545" max="12545" width="45" customWidth="1"/>
    <col min="12546" max="12546" width="66.5546875" customWidth="1"/>
    <col min="12547" max="12547" width="2.109375" customWidth="1"/>
    <col min="12801" max="12801" width="45" customWidth="1"/>
    <col min="12802" max="12802" width="66.5546875" customWidth="1"/>
    <col min="12803" max="12803" width="2.109375" customWidth="1"/>
    <col min="13057" max="13057" width="45" customWidth="1"/>
    <col min="13058" max="13058" width="66.5546875" customWidth="1"/>
    <col min="13059" max="13059" width="2.109375" customWidth="1"/>
    <col min="13313" max="13313" width="45" customWidth="1"/>
    <col min="13314" max="13314" width="66.5546875" customWidth="1"/>
    <col min="13315" max="13315" width="2.109375" customWidth="1"/>
    <col min="13569" max="13569" width="45" customWidth="1"/>
    <col min="13570" max="13570" width="66.5546875" customWidth="1"/>
    <col min="13571" max="13571" width="2.109375" customWidth="1"/>
    <col min="13825" max="13825" width="45" customWidth="1"/>
    <col min="13826" max="13826" width="66.5546875" customWidth="1"/>
    <col min="13827" max="13827" width="2.109375" customWidth="1"/>
    <col min="14081" max="14081" width="45" customWidth="1"/>
    <col min="14082" max="14082" width="66.5546875" customWidth="1"/>
    <col min="14083" max="14083" width="2.109375" customWidth="1"/>
    <col min="14337" max="14337" width="45" customWidth="1"/>
    <col min="14338" max="14338" width="66.5546875" customWidth="1"/>
    <col min="14339" max="14339" width="2.109375" customWidth="1"/>
    <col min="14593" max="14593" width="45" customWidth="1"/>
    <col min="14594" max="14594" width="66.5546875" customWidth="1"/>
    <col min="14595" max="14595" width="2.109375" customWidth="1"/>
    <col min="14849" max="14849" width="45" customWidth="1"/>
    <col min="14850" max="14850" width="66.5546875" customWidth="1"/>
    <col min="14851" max="14851" width="2.109375" customWidth="1"/>
    <col min="15105" max="15105" width="45" customWidth="1"/>
    <col min="15106" max="15106" width="66.5546875" customWidth="1"/>
    <col min="15107" max="15107" width="2.109375" customWidth="1"/>
    <col min="15361" max="15361" width="45" customWidth="1"/>
    <col min="15362" max="15362" width="66.5546875" customWidth="1"/>
    <col min="15363" max="15363" width="2.109375" customWidth="1"/>
    <col min="15617" max="15617" width="45" customWidth="1"/>
    <col min="15618" max="15618" width="66.5546875" customWidth="1"/>
    <col min="15619" max="15619" width="2.109375" customWidth="1"/>
    <col min="15873" max="15873" width="45" customWidth="1"/>
    <col min="15874" max="15874" width="66.5546875" customWidth="1"/>
    <col min="15875" max="15875" width="2.109375" customWidth="1"/>
    <col min="16129" max="16129" width="45" customWidth="1"/>
    <col min="16130" max="16130" width="66.5546875" customWidth="1"/>
    <col min="16131" max="16131" width="2.109375" customWidth="1"/>
  </cols>
  <sheetData>
    <row r="2" spans="1:2" ht="37.5" customHeight="1">
      <c r="A2" s="264"/>
      <c r="B2" s="264"/>
    </row>
    <row r="3" spans="1:2" ht="48.75" customHeight="1">
      <c r="A3" s="265" t="s">
        <v>154</v>
      </c>
      <c r="B3" s="265"/>
    </row>
    <row r="4" spans="1:2" ht="44.25" customHeight="1">
      <c r="A4" s="266" t="s">
        <v>205</v>
      </c>
      <c r="B4" s="266"/>
    </row>
    <row r="5" spans="1:2">
      <c r="A5" s="260"/>
      <c r="B5" s="260"/>
    </row>
    <row r="6" spans="1:2">
      <c r="A6" s="260"/>
      <c r="B6" s="260"/>
    </row>
    <row r="7" spans="1:2" ht="106.5" customHeight="1">
      <c r="A7" s="267" t="s">
        <v>155</v>
      </c>
      <c r="B7" s="267"/>
    </row>
    <row r="8" spans="1:2" ht="114.75" customHeight="1">
      <c r="A8" s="260"/>
      <c r="B8" s="260"/>
    </row>
    <row r="9" spans="1:2" ht="27" customHeight="1">
      <c r="A9" s="261" t="s">
        <v>156</v>
      </c>
      <c r="B9" s="261"/>
    </row>
    <row r="10" spans="1:2" ht="27" customHeight="1">
      <c r="A10" s="262" t="s">
        <v>157</v>
      </c>
      <c r="B10" s="263"/>
    </row>
    <row r="11" spans="1:2">
      <c r="A11" s="229"/>
      <c r="B11" s="229"/>
    </row>
    <row r="12" spans="1:2">
      <c r="A12" s="229"/>
      <c r="B12" s="229"/>
    </row>
    <row r="13" spans="1:2">
      <c r="A13" s="229"/>
      <c r="B13" s="229"/>
    </row>
    <row r="14" spans="1:2">
      <c r="A14" s="229"/>
      <c r="B14" s="229"/>
    </row>
    <row r="15" spans="1:2">
      <c r="A15" s="229"/>
      <c r="B15" s="229"/>
    </row>
  </sheetData>
  <mergeCells count="9">
    <mergeCell ref="A8:B8"/>
    <mergeCell ref="A9:B9"/>
    <mergeCell ref="A10:B10"/>
    <mergeCell ref="A2:B2"/>
    <mergeCell ref="A3:B3"/>
    <mergeCell ref="A4:B4"/>
    <mergeCell ref="A5:B5"/>
    <mergeCell ref="A6:B6"/>
    <mergeCell ref="A7:B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Z134"/>
  <sheetViews>
    <sheetView view="pageBreakPreview" zoomScaleSheetLayoutView="100" workbookViewId="0">
      <pane xSplit="1" topLeftCell="C1" activePane="topRight" state="frozen"/>
      <selection pane="topRight" activeCell="O35" sqref="O35"/>
    </sheetView>
  </sheetViews>
  <sheetFormatPr defaultRowHeight="13.5"/>
  <cols>
    <col min="1" max="1" width="2.44140625" style="4" customWidth="1"/>
    <col min="2" max="2" width="7.77734375" style="39" customWidth="1"/>
    <col min="3" max="3" width="8.33203125" style="39" customWidth="1"/>
    <col min="4" max="4" width="13.33203125" style="39" customWidth="1"/>
    <col min="5" max="5" width="12.33203125" style="10" customWidth="1"/>
    <col min="6" max="6" width="12.33203125" style="17" customWidth="1"/>
    <col min="7" max="7" width="12.33203125" style="33" customWidth="1"/>
    <col min="8" max="8" width="8.88671875" style="4" customWidth="1"/>
    <col min="9" max="10" width="8.21875" style="39" customWidth="1"/>
    <col min="11" max="11" width="16.6640625" style="39" customWidth="1"/>
    <col min="12" max="14" width="12.21875" style="10" customWidth="1"/>
    <col min="15" max="15" width="7.77734375" style="187" customWidth="1"/>
    <col min="16" max="16" width="8.88671875" style="4"/>
    <col min="17" max="17" width="9.44140625" style="4" bestFit="1" customWidth="1"/>
    <col min="18" max="18" width="8.88671875" style="4"/>
    <col min="19" max="19" width="17.21875" style="4" bestFit="1" customWidth="1"/>
    <col min="20" max="23" width="8.88671875" style="4"/>
    <col min="24" max="24" width="27.33203125" style="4" bestFit="1" customWidth="1"/>
    <col min="25" max="25" width="34.33203125" style="17" bestFit="1" customWidth="1"/>
    <col min="26" max="26" width="13.6640625" style="27" bestFit="1" customWidth="1"/>
    <col min="27" max="16384" width="8.88671875" style="4"/>
  </cols>
  <sheetData>
    <row r="1" spans="2:26" ht="29.25" customHeight="1">
      <c r="B1" s="295" t="s">
        <v>145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2:26" ht="16.5" customHeight="1" thickBot="1">
      <c r="B2" s="302"/>
      <c r="C2" s="302"/>
      <c r="D2" s="302"/>
      <c r="E2" s="24"/>
      <c r="F2" s="28"/>
      <c r="G2" s="29"/>
      <c r="H2" s="7"/>
      <c r="I2" s="53"/>
      <c r="J2" s="53"/>
      <c r="K2" s="53"/>
      <c r="L2" s="24"/>
      <c r="M2" s="24"/>
      <c r="N2" s="297" t="s">
        <v>33</v>
      </c>
      <c r="O2" s="298"/>
      <c r="P2" s="5"/>
      <c r="Q2" s="5"/>
      <c r="R2" s="5"/>
      <c r="S2" s="5"/>
      <c r="T2" s="5"/>
      <c r="U2" s="5"/>
      <c r="V2" s="5"/>
      <c r="W2" s="5"/>
      <c r="X2" s="5"/>
    </row>
    <row r="3" spans="2:26" ht="15" customHeight="1">
      <c r="B3" s="299" t="s">
        <v>22</v>
      </c>
      <c r="C3" s="300"/>
      <c r="D3" s="300"/>
      <c r="E3" s="300"/>
      <c r="F3" s="300"/>
      <c r="G3" s="300"/>
      <c r="H3" s="300"/>
      <c r="I3" s="300" t="s">
        <v>23</v>
      </c>
      <c r="J3" s="300"/>
      <c r="K3" s="300"/>
      <c r="L3" s="300"/>
      <c r="M3" s="300"/>
      <c r="N3" s="300"/>
      <c r="O3" s="301"/>
      <c r="P3" s="5"/>
      <c r="Q3" s="286"/>
      <c r="R3" s="286"/>
      <c r="S3" s="286"/>
      <c r="T3" s="294"/>
      <c r="U3" s="294"/>
      <c r="V3" s="286"/>
      <c r="W3" s="286"/>
      <c r="X3" s="5"/>
    </row>
    <row r="4" spans="2:26" ht="20.25" customHeight="1">
      <c r="B4" s="287" t="s">
        <v>1</v>
      </c>
      <c r="C4" s="289" t="s">
        <v>2</v>
      </c>
      <c r="D4" s="289" t="s">
        <v>3</v>
      </c>
      <c r="E4" s="293" t="s">
        <v>143</v>
      </c>
      <c r="F4" s="293" t="s">
        <v>144</v>
      </c>
      <c r="G4" s="289" t="s">
        <v>4</v>
      </c>
      <c r="H4" s="289"/>
      <c r="I4" s="289" t="s">
        <v>1</v>
      </c>
      <c r="J4" s="289" t="s">
        <v>2</v>
      </c>
      <c r="K4" s="289" t="s">
        <v>3</v>
      </c>
      <c r="L4" s="293" t="s">
        <v>143</v>
      </c>
      <c r="M4" s="293" t="s">
        <v>144</v>
      </c>
      <c r="N4" s="289" t="s">
        <v>4</v>
      </c>
      <c r="O4" s="291"/>
      <c r="P4" s="5"/>
      <c r="Q4" s="292"/>
      <c r="R4" s="292"/>
      <c r="S4" s="292"/>
      <c r="T4" s="292"/>
      <c r="U4" s="292"/>
      <c r="V4" s="18"/>
      <c r="W4" s="18"/>
      <c r="X4" s="5"/>
    </row>
    <row r="5" spans="2:26" ht="20.25" customHeight="1" thickBot="1">
      <c r="B5" s="288"/>
      <c r="C5" s="290"/>
      <c r="D5" s="290"/>
      <c r="E5" s="290"/>
      <c r="F5" s="290"/>
      <c r="G5" s="30" t="s">
        <v>5</v>
      </c>
      <c r="H5" s="210" t="s">
        <v>6</v>
      </c>
      <c r="I5" s="290"/>
      <c r="J5" s="290"/>
      <c r="K5" s="290"/>
      <c r="L5" s="290"/>
      <c r="M5" s="290"/>
      <c r="N5" s="31" t="s">
        <v>5</v>
      </c>
      <c r="O5" s="186" t="s">
        <v>6</v>
      </c>
      <c r="P5" s="5"/>
      <c r="Q5" s="71"/>
      <c r="R5" s="71"/>
      <c r="S5" s="71"/>
      <c r="T5" s="5"/>
      <c r="U5" s="5"/>
      <c r="V5" s="5"/>
      <c r="W5" s="5"/>
      <c r="X5" s="5"/>
    </row>
    <row r="6" spans="2:26" s="139" customFormat="1" ht="15.75" customHeight="1" thickBot="1">
      <c r="B6" s="305" t="s">
        <v>24</v>
      </c>
      <c r="C6" s="306"/>
      <c r="D6" s="306"/>
      <c r="E6" s="135">
        <f>E7+E10+E13+E16+E19</f>
        <v>158888000</v>
      </c>
      <c r="F6" s="135">
        <f>F7+F10+F13+F16+F19</f>
        <v>157608000</v>
      </c>
      <c r="G6" s="135">
        <f>F6-E6</f>
        <v>-1280000</v>
      </c>
      <c r="H6" s="183">
        <f>F6/E6*100-100</f>
        <v>-0.80559891244146797</v>
      </c>
      <c r="I6" s="305" t="s">
        <v>141</v>
      </c>
      <c r="J6" s="306"/>
      <c r="K6" s="306"/>
      <c r="L6" s="135">
        <f>L7+L20+L24+L30+L33</f>
        <v>158888000</v>
      </c>
      <c r="M6" s="135">
        <f>M7+M20+M24+M30+M33</f>
        <v>157608000</v>
      </c>
      <c r="N6" s="135">
        <f>M6-L6</f>
        <v>-1280000</v>
      </c>
      <c r="O6" s="183">
        <f>M6/L6*100-100</f>
        <v>-0.80559891244146797</v>
      </c>
      <c r="P6" s="215">
        <f>M6-F6</f>
        <v>0</v>
      </c>
      <c r="Q6" s="215">
        <f>L6-E6</f>
        <v>0</v>
      </c>
      <c r="R6" s="283"/>
      <c r="S6" s="283"/>
      <c r="T6" s="136"/>
      <c r="U6" s="136"/>
      <c r="V6" s="136"/>
      <c r="W6" s="136"/>
      <c r="X6" s="136"/>
      <c r="Y6" s="137"/>
      <c r="Z6" s="138"/>
    </row>
    <row r="7" spans="2:26" s="139" customFormat="1" ht="16.5" customHeight="1">
      <c r="B7" s="307" t="str">
        <f>세입!B7</f>
        <v>사업수입</v>
      </c>
      <c r="C7" s="284" t="s">
        <v>9</v>
      </c>
      <c r="D7" s="310"/>
      <c r="E7" s="216">
        <f>E8</f>
        <v>145979240</v>
      </c>
      <c r="F7" s="216">
        <f>F8</f>
        <v>140767200</v>
      </c>
      <c r="G7" s="217">
        <f>F7-E7</f>
        <v>-5212040</v>
      </c>
      <c r="H7" s="218">
        <f>F7/E7*100-100</f>
        <v>-3.570398092221879</v>
      </c>
      <c r="I7" s="311" t="str">
        <f>세출!B6</f>
        <v>사무비</v>
      </c>
      <c r="J7" s="284" t="s">
        <v>9</v>
      </c>
      <c r="K7" s="285"/>
      <c r="L7" s="216">
        <f>L8+L13</f>
        <v>151138320</v>
      </c>
      <c r="M7" s="216">
        <f>M8+M13</f>
        <v>142526710</v>
      </c>
      <c r="N7" s="216">
        <f t="shared" ref="N7:N17" si="0">M7-L7</f>
        <v>-8611610</v>
      </c>
      <c r="O7" s="218">
        <f>M7/L7*100-100</f>
        <v>-5.6978336136063916</v>
      </c>
      <c r="P7" s="136"/>
      <c r="Q7" s="136"/>
      <c r="R7" s="136"/>
      <c r="S7" s="136"/>
      <c r="T7" s="136"/>
      <c r="U7" s="136"/>
      <c r="V7" s="136"/>
      <c r="W7" s="136"/>
      <c r="X7" s="136"/>
      <c r="Y7" s="137"/>
      <c r="Z7" s="138"/>
    </row>
    <row r="8" spans="2:26" s="139" customFormat="1" ht="16.5" customHeight="1">
      <c r="B8" s="308"/>
      <c r="C8" s="303" t="str">
        <f>세입!C7</f>
        <v>사업수입</v>
      </c>
      <c r="D8" s="211" t="s">
        <v>68</v>
      </c>
      <c r="E8" s="140">
        <f>E9</f>
        <v>145979240</v>
      </c>
      <c r="F8" s="140">
        <f>F9</f>
        <v>140767200</v>
      </c>
      <c r="G8" s="141">
        <f>F8-E8</f>
        <v>-5212040</v>
      </c>
      <c r="H8" s="184">
        <f t="shared" ref="H8:H13" si="1">F8/E8*100-100</f>
        <v>-3.570398092221879</v>
      </c>
      <c r="I8" s="269"/>
      <c r="J8" s="280" t="s">
        <v>11</v>
      </c>
      <c r="K8" s="211" t="s">
        <v>8</v>
      </c>
      <c r="L8" s="140">
        <f>SUM(L9:L12)</f>
        <v>148358320</v>
      </c>
      <c r="M8" s="140">
        <f>SUM(M9:M12)</f>
        <v>131166710</v>
      </c>
      <c r="N8" s="140">
        <f t="shared" si="0"/>
        <v>-17191610</v>
      </c>
      <c r="O8" s="185">
        <f t="shared" ref="O8" si="2">M8/L8*100-100</f>
        <v>-11.587897463384593</v>
      </c>
      <c r="P8" s="136"/>
      <c r="Q8" s="136"/>
      <c r="R8" s="136"/>
      <c r="S8" s="136"/>
      <c r="T8" s="136"/>
      <c r="U8" s="136"/>
      <c r="V8" s="136"/>
      <c r="W8" s="136"/>
      <c r="X8" s="136"/>
      <c r="Y8" s="137"/>
      <c r="Z8" s="138"/>
    </row>
    <row r="9" spans="2:26" s="139" customFormat="1" ht="16.5" customHeight="1">
      <c r="B9" s="309"/>
      <c r="C9" s="304"/>
      <c r="D9" s="211" t="str">
        <f>세입!D8</f>
        <v>노인돌봄사업수입</v>
      </c>
      <c r="E9" s="140">
        <f>세입!E8</f>
        <v>145979240</v>
      </c>
      <c r="F9" s="140">
        <f>세입!F8</f>
        <v>140767200</v>
      </c>
      <c r="G9" s="141">
        <f t="shared" ref="G9:G11" si="3">F9-E9</f>
        <v>-5212040</v>
      </c>
      <c r="H9" s="184">
        <f t="shared" si="1"/>
        <v>-3.570398092221879</v>
      </c>
      <c r="I9" s="269"/>
      <c r="J9" s="281"/>
      <c r="K9" s="211" t="str">
        <f>세출!D8</f>
        <v>급여</v>
      </c>
      <c r="L9" s="211">
        <f>세출!E8</f>
        <v>125367480</v>
      </c>
      <c r="M9" s="211">
        <f>세출!F8</f>
        <v>109227840</v>
      </c>
      <c r="N9" s="140">
        <f t="shared" si="0"/>
        <v>-16139640</v>
      </c>
      <c r="O9" s="185">
        <f>M9/L9*100-100</f>
        <v>-12.873864897021136</v>
      </c>
      <c r="P9" s="136"/>
      <c r="Q9" s="136"/>
      <c r="R9" s="136"/>
      <c r="S9" s="136"/>
      <c r="T9" s="136"/>
      <c r="U9" s="136"/>
      <c r="V9" s="136"/>
      <c r="W9" s="136"/>
      <c r="X9" s="136"/>
      <c r="Y9" s="137"/>
      <c r="Z9" s="138"/>
    </row>
    <row r="10" spans="2:26" s="139" customFormat="1" ht="16.5" customHeight="1">
      <c r="B10" s="315" t="str">
        <f>세입!B10</f>
        <v>이월금</v>
      </c>
      <c r="C10" s="313" t="s">
        <v>9</v>
      </c>
      <c r="D10" s="314"/>
      <c r="E10" s="143">
        <f>E11</f>
        <v>12888574</v>
      </c>
      <c r="F10" s="143">
        <f>F11</f>
        <v>16500000</v>
      </c>
      <c r="G10" s="141">
        <f>F10-E10</f>
        <v>3611426</v>
      </c>
      <c r="H10" s="184">
        <f t="shared" si="1"/>
        <v>28.020369049361079</v>
      </c>
      <c r="I10" s="269"/>
      <c r="J10" s="281"/>
      <c r="K10" s="211" t="str">
        <f>세출!D10</f>
        <v>퇴직금 및 퇴직적립금</v>
      </c>
      <c r="L10" s="211">
        <f>세출!E10</f>
        <v>10447290</v>
      </c>
      <c r="M10" s="211">
        <f>세출!F10</f>
        <v>9102320</v>
      </c>
      <c r="N10" s="140">
        <f t="shared" si="0"/>
        <v>-1344970</v>
      </c>
      <c r="O10" s="185">
        <f t="shared" ref="O10:O14" si="4">M10/L10*100-100</f>
        <v>-12.873864897021136</v>
      </c>
      <c r="P10" s="136"/>
      <c r="Q10" s="136"/>
      <c r="R10" s="136"/>
      <c r="S10" s="136"/>
      <c r="T10" s="136"/>
      <c r="U10" s="136"/>
      <c r="V10" s="136"/>
      <c r="W10" s="136"/>
      <c r="X10" s="136"/>
      <c r="Y10" s="137"/>
      <c r="Z10" s="138"/>
    </row>
    <row r="11" spans="2:26" s="139" customFormat="1" ht="16.5" customHeight="1">
      <c r="B11" s="316"/>
      <c r="C11" s="303" t="str">
        <f>세입!C10</f>
        <v>이월금</v>
      </c>
      <c r="D11" s="211" t="s">
        <v>68</v>
      </c>
      <c r="E11" s="143">
        <f>E12</f>
        <v>12888574</v>
      </c>
      <c r="F11" s="143">
        <f>F12</f>
        <v>16500000</v>
      </c>
      <c r="G11" s="141">
        <f t="shared" si="3"/>
        <v>3611426</v>
      </c>
      <c r="H11" s="184">
        <f t="shared" si="1"/>
        <v>28.020369049361079</v>
      </c>
      <c r="I11" s="269"/>
      <c r="J11" s="281"/>
      <c r="K11" s="211" t="str">
        <f>세출!D12</f>
        <v>사회보험부담금</v>
      </c>
      <c r="L11" s="211">
        <f>세출!E12</f>
        <v>11543550</v>
      </c>
      <c r="M11" s="211">
        <f>세출!F12</f>
        <v>10086550</v>
      </c>
      <c r="N11" s="140">
        <f t="shared" si="0"/>
        <v>-1457000</v>
      </c>
      <c r="O11" s="185">
        <f t="shared" si="4"/>
        <v>-12.621767134027223</v>
      </c>
      <c r="P11" s="136"/>
      <c r="Q11" s="144"/>
      <c r="R11" s="136"/>
      <c r="S11" s="136"/>
      <c r="T11" s="136"/>
      <c r="U11" s="136"/>
      <c r="V11" s="136"/>
      <c r="W11" s="136"/>
      <c r="X11" s="136"/>
      <c r="Y11" s="137"/>
      <c r="Z11" s="138"/>
    </row>
    <row r="12" spans="2:26" s="139" customFormat="1" ht="16.5" customHeight="1">
      <c r="B12" s="317"/>
      <c r="C12" s="318"/>
      <c r="D12" s="211" t="str">
        <f>세입!D11</f>
        <v>전년도 이월금</v>
      </c>
      <c r="E12" s="211">
        <f>세입!E11</f>
        <v>12888574</v>
      </c>
      <c r="F12" s="211">
        <f>세입!F11</f>
        <v>16500000</v>
      </c>
      <c r="G12" s="141">
        <f t="shared" ref="G12:G16" si="5">F12-E12</f>
        <v>3611426</v>
      </c>
      <c r="H12" s="184">
        <f t="shared" si="1"/>
        <v>28.020369049361079</v>
      </c>
      <c r="I12" s="269"/>
      <c r="J12" s="281"/>
      <c r="K12" s="211" t="str">
        <f>세출!D18</f>
        <v>기타후생경비</v>
      </c>
      <c r="L12" s="211">
        <f>세출!E18</f>
        <v>1000000</v>
      </c>
      <c r="M12" s="211">
        <f>세출!F18</f>
        <v>2750000</v>
      </c>
      <c r="N12" s="140">
        <f t="shared" si="0"/>
        <v>1750000</v>
      </c>
      <c r="O12" s="185">
        <f t="shared" si="4"/>
        <v>175</v>
      </c>
      <c r="P12" s="136"/>
      <c r="Q12" s="136"/>
      <c r="R12" s="136"/>
      <c r="S12" s="136"/>
      <c r="T12" s="136"/>
      <c r="U12" s="136"/>
      <c r="V12" s="136"/>
      <c r="W12" s="136"/>
      <c r="X12" s="136"/>
      <c r="Y12" s="137"/>
      <c r="Z12" s="138"/>
    </row>
    <row r="13" spans="2:26" s="139" customFormat="1" ht="16.5" customHeight="1">
      <c r="B13" s="312" t="str">
        <f>세입!B12</f>
        <v>잡수입</v>
      </c>
      <c r="C13" s="313" t="s">
        <v>9</v>
      </c>
      <c r="D13" s="319"/>
      <c r="E13" s="143">
        <f>E15</f>
        <v>20186</v>
      </c>
      <c r="F13" s="143">
        <f>F15</f>
        <v>320800</v>
      </c>
      <c r="G13" s="141">
        <f t="shared" si="5"/>
        <v>300614</v>
      </c>
      <c r="H13" s="184">
        <f t="shared" si="1"/>
        <v>1489.220251659566</v>
      </c>
      <c r="I13" s="269"/>
      <c r="J13" s="280" t="str">
        <f>세출!C22</f>
        <v>운영비</v>
      </c>
      <c r="K13" s="211" t="s">
        <v>8</v>
      </c>
      <c r="L13" s="140">
        <f>SUM(L14:L19)</f>
        <v>2780000</v>
      </c>
      <c r="M13" s="140">
        <f>SUM(M14:M19)</f>
        <v>11360000</v>
      </c>
      <c r="N13" s="140">
        <f t="shared" si="0"/>
        <v>8580000</v>
      </c>
      <c r="O13" s="185">
        <f t="shared" si="4"/>
        <v>308.6330935251799</v>
      </c>
      <c r="P13" s="136"/>
      <c r="Q13" s="136"/>
      <c r="R13" s="136"/>
      <c r="S13" s="136"/>
      <c r="T13" s="136"/>
      <c r="U13" s="136"/>
      <c r="V13" s="136"/>
      <c r="W13" s="136"/>
      <c r="X13" s="136"/>
      <c r="Y13" s="137"/>
      <c r="Z13" s="138"/>
    </row>
    <row r="14" spans="2:26" s="139" customFormat="1" ht="16.5" customHeight="1">
      <c r="B14" s="308"/>
      <c r="C14" s="320" t="str">
        <f>세입!C12</f>
        <v>잡수입</v>
      </c>
      <c r="D14" s="212" t="s">
        <v>68</v>
      </c>
      <c r="E14" s="143">
        <f>E15</f>
        <v>20186</v>
      </c>
      <c r="F14" s="143">
        <f>F15</f>
        <v>320800</v>
      </c>
      <c r="G14" s="141">
        <f t="shared" si="5"/>
        <v>300614</v>
      </c>
      <c r="H14" s="184">
        <f>F14/E14*100-100</f>
        <v>1489.220251659566</v>
      </c>
      <c r="I14" s="269"/>
      <c r="J14" s="281"/>
      <c r="K14" s="211" t="str">
        <f>세출!D23</f>
        <v>여비</v>
      </c>
      <c r="L14" s="211">
        <f>세출!E23</f>
        <v>200000</v>
      </c>
      <c r="M14" s="211">
        <f>세출!F23</f>
        <v>400000</v>
      </c>
      <c r="N14" s="140">
        <f t="shared" si="0"/>
        <v>200000</v>
      </c>
      <c r="O14" s="185">
        <f t="shared" si="4"/>
        <v>100</v>
      </c>
      <c r="P14" s="136"/>
      <c r="Q14" s="136"/>
      <c r="R14" s="136"/>
      <c r="S14" s="136"/>
      <c r="T14" s="136"/>
      <c r="U14" s="136"/>
      <c r="V14" s="136"/>
      <c r="W14" s="136"/>
      <c r="X14" s="136"/>
      <c r="Y14" s="137"/>
      <c r="Z14" s="138"/>
    </row>
    <row r="15" spans="2:26" s="139" customFormat="1" ht="16.5" customHeight="1">
      <c r="B15" s="309"/>
      <c r="C15" s="321"/>
      <c r="D15" s="211" t="str">
        <f>세입!D13</f>
        <v>잡수입</v>
      </c>
      <c r="E15" s="211">
        <f>세입!E13</f>
        <v>20186</v>
      </c>
      <c r="F15" s="211">
        <f>세입!F13</f>
        <v>320800</v>
      </c>
      <c r="G15" s="141">
        <f t="shared" si="5"/>
        <v>300614</v>
      </c>
      <c r="H15" s="184">
        <f>F15/E15*100-100</f>
        <v>1489.220251659566</v>
      </c>
      <c r="I15" s="269"/>
      <c r="J15" s="281"/>
      <c r="K15" s="211" t="str">
        <f>세출!D24</f>
        <v>수용비및수수료</v>
      </c>
      <c r="L15" s="211">
        <f>세출!E24</f>
        <v>1680000</v>
      </c>
      <c r="M15" s="211">
        <f>세출!F24</f>
        <v>3400000</v>
      </c>
      <c r="N15" s="140">
        <f t="shared" si="0"/>
        <v>1720000</v>
      </c>
      <c r="O15" s="185">
        <f>M15/L15*100-100</f>
        <v>102.38095238095238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7"/>
      <c r="Z15" s="138"/>
    </row>
    <row r="16" spans="2:26" s="139" customFormat="1" ht="16.5" customHeight="1">
      <c r="B16" s="147"/>
      <c r="C16" s="143"/>
      <c r="D16" s="208" t="str">
        <f>세입!D14</f>
        <v>기타예금이자수입</v>
      </c>
      <c r="E16" s="208">
        <f>세입!E14</f>
        <v>0</v>
      </c>
      <c r="F16" s="208">
        <f>세입!F14</f>
        <v>20000</v>
      </c>
      <c r="G16" s="141">
        <f t="shared" si="5"/>
        <v>20000</v>
      </c>
      <c r="H16" s="184">
        <v>0</v>
      </c>
      <c r="I16" s="269"/>
      <c r="J16" s="281"/>
      <c r="K16" s="211" t="str">
        <f>세출!D28</f>
        <v>공공요금</v>
      </c>
      <c r="L16" s="211">
        <f>세출!E28</f>
        <v>100000</v>
      </c>
      <c r="M16" s="211">
        <f>세출!F28</f>
        <v>1500000</v>
      </c>
      <c r="N16" s="140">
        <f t="shared" si="0"/>
        <v>1400000</v>
      </c>
      <c r="O16" s="247">
        <f>M16/L16*100-100</f>
        <v>1400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7"/>
      <c r="Z16" s="138"/>
    </row>
    <row r="17" spans="2:26" s="137" customFormat="1" ht="16.5" customHeight="1">
      <c r="B17" s="147"/>
      <c r="C17" s="143"/>
      <c r="D17" s="212"/>
      <c r="E17" s="140"/>
      <c r="F17" s="140"/>
      <c r="G17" s="141"/>
      <c r="H17" s="184"/>
      <c r="I17" s="269"/>
      <c r="J17" s="281"/>
      <c r="K17" s="211" t="str">
        <f>세출!D32</f>
        <v>제세공과금</v>
      </c>
      <c r="L17" s="211">
        <f>세출!E32</f>
        <v>800000</v>
      </c>
      <c r="M17" s="211">
        <f>세출!F32</f>
        <v>1300000</v>
      </c>
      <c r="N17" s="140">
        <f t="shared" si="0"/>
        <v>500000</v>
      </c>
      <c r="O17" s="185">
        <f>M17/L17*100-100</f>
        <v>62.5</v>
      </c>
      <c r="P17" s="136"/>
      <c r="Q17" s="136"/>
      <c r="R17" s="136"/>
      <c r="S17" s="136"/>
      <c r="T17" s="136"/>
      <c r="U17" s="136"/>
      <c r="V17" s="136"/>
      <c r="W17" s="136"/>
      <c r="X17" s="136"/>
      <c r="Z17" s="138"/>
    </row>
    <row r="18" spans="2:26" s="137" customFormat="1" ht="16.5" customHeight="1">
      <c r="B18" s="147"/>
      <c r="C18" s="143"/>
      <c r="D18" s="212"/>
      <c r="E18" s="211"/>
      <c r="F18" s="211"/>
      <c r="G18" s="141"/>
      <c r="H18" s="184"/>
      <c r="I18" s="269"/>
      <c r="J18" s="281"/>
      <c r="K18" s="211" t="str">
        <f>세출!D36</f>
        <v>차량비</v>
      </c>
      <c r="L18" s="211">
        <f>세출!E36</f>
        <v>0</v>
      </c>
      <c r="M18" s="211">
        <f>세출!F36</f>
        <v>360000</v>
      </c>
      <c r="N18" s="140">
        <f t="shared" ref="N18:N35" si="6">M18-L18</f>
        <v>360000</v>
      </c>
      <c r="O18" s="185">
        <v>0</v>
      </c>
      <c r="P18" s="136"/>
      <c r="Q18" s="136"/>
      <c r="R18" s="136"/>
      <c r="S18" s="136"/>
      <c r="T18" s="136"/>
      <c r="U18" s="136"/>
      <c r="V18" s="136"/>
      <c r="W18" s="136"/>
      <c r="X18" s="136"/>
      <c r="Z18" s="138"/>
    </row>
    <row r="19" spans="2:26" s="137" customFormat="1" ht="16.5" customHeight="1">
      <c r="B19" s="147"/>
      <c r="C19" s="143"/>
      <c r="D19" s="208"/>
      <c r="E19" s="208"/>
      <c r="F19" s="140"/>
      <c r="G19" s="141"/>
      <c r="H19" s="184"/>
      <c r="I19" s="271"/>
      <c r="J19" s="282"/>
      <c r="K19" s="146" t="str">
        <f>세출!D38</f>
        <v>기타운영비</v>
      </c>
      <c r="L19" s="211">
        <f>세출!E38</f>
        <v>0</v>
      </c>
      <c r="M19" s="211">
        <f>세출!F38</f>
        <v>4400000</v>
      </c>
      <c r="N19" s="140">
        <f t="shared" si="6"/>
        <v>4400000</v>
      </c>
      <c r="O19" s="185">
        <v>0</v>
      </c>
      <c r="P19" s="136"/>
      <c r="Q19" s="136"/>
      <c r="R19" s="136"/>
      <c r="S19" s="136"/>
      <c r="T19" s="136"/>
      <c r="U19" s="136"/>
      <c r="V19" s="136"/>
      <c r="W19" s="136"/>
      <c r="X19" s="136"/>
      <c r="Z19" s="138"/>
    </row>
    <row r="20" spans="2:26" s="137" customFormat="1" ht="16.5" customHeight="1">
      <c r="B20" s="145"/>
      <c r="C20" s="211"/>
      <c r="D20" s="211"/>
      <c r="E20" s="140"/>
      <c r="F20" s="140"/>
      <c r="G20" s="141"/>
      <c r="H20" s="184"/>
      <c r="I20" s="268" t="str">
        <f>세출!B41</f>
        <v>재산조성비</v>
      </c>
      <c r="J20" s="275" t="s">
        <v>142</v>
      </c>
      <c r="K20" s="276"/>
      <c r="L20" s="140">
        <f>L21</f>
        <v>1500000</v>
      </c>
      <c r="M20" s="140">
        <f>M21</f>
        <v>3000000</v>
      </c>
      <c r="N20" s="140">
        <f t="shared" si="6"/>
        <v>1500000</v>
      </c>
      <c r="O20" s="185">
        <f>M20/L20*100-100</f>
        <v>100</v>
      </c>
      <c r="P20" s="136"/>
      <c r="Q20" s="136"/>
      <c r="R20" s="136"/>
      <c r="S20" s="136"/>
      <c r="T20" s="136"/>
      <c r="U20" s="136"/>
      <c r="V20" s="136"/>
      <c r="W20" s="136"/>
      <c r="X20" s="136"/>
      <c r="Z20" s="138"/>
    </row>
    <row r="21" spans="2:26" s="137" customFormat="1" ht="16.5" customHeight="1">
      <c r="B21" s="145"/>
      <c r="C21" s="211"/>
      <c r="D21" s="211"/>
      <c r="E21" s="211"/>
      <c r="F21" s="211"/>
      <c r="G21" s="140"/>
      <c r="H21" s="185"/>
      <c r="I21" s="269"/>
      <c r="J21" s="273" t="str">
        <f>세출!C42</f>
        <v>시설비</v>
      </c>
      <c r="K21" s="146" t="s">
        <v>80</v>
      </c>
      <c r="L21" s="213">
        <f>SUM(L22:L23)</f>
        <v>1500000</v>
      </c>
      <c r="M21" s="213">
        <f>SUM(M22:M23)</f>
        <v>3000000</v>
      </c>
      <c r="N21" s="140">
        <f t="shared" si="6"/>
        <v>1500000</v>
      </c>
      <c r="O21" s="185">
        <f t="shared" ref="O21:O32" si="7">M21/L21*100-100</f>
        <v>100</v>
      </c>
      <c r="P21" s="136"/>
      <c r="Q21" s="136"/>
      <c r="R21" s="136"/>
      <c r="S21" s="136"/>
      <c r="T21" s="136"/>
      <c r="U21" s="136"/>
      <c r="V21" s="136"/>
      <c r="W21" s="136"/>
      <c r="X21" s="136"/>
      <c r="Z21" s="138"/>
    </row>
    <row r="22" spans="2:26" s="137" customFormat="1" ht="16.5" customHeight="1">
      <c r="B22" s="145"/>
      <c r="C22" s="211"/>
      <c r="D22" s="211"/>
      <c r="E22" s="211"/>
      <c r="F22" s="211"/>
      <c r="G22" s="141"/>
      <c r="H22" s="184"/>
      <c r="I22" s="269"/>
      <c r="J22" s="278"/>
      <c r="K22" s="211" t="str">
        <f>세출!D43</f>
        <v>자산취득비</v>
      </c>
      <c r="L22" s="140">
        <f>세출!E43</f>
        <v>1000000</v>
      </c>
      <c r="M22" s="140">
        <f>세출!F43</f>
        <v>2000000</v>
      </c>
      <c r="N22" s="140">
        <f t="shared" si="6"/>
        <v>1000000</v>
      </c>
      <c r="O22" s="185">
        <f t="shared" si="7"/>
        <v>100</v>
      </c>
      <c r="P22" s="136"/>
      <c r="Q22" s="136"/>
      <c r="R22" s="136"/>
      <c r="S22" s="136"/>
      <c r="T22" s="136"/>
      <c r="U22" s="136"/>
      <c r="V22" s="136"/>
      <c r="W22" s="136"/>
      <c r="X22" s="136"/>
      <c r="Z22" s="138"/>
    </row>
    <row r="23" spans="2:26" s="137" customFormat="1" ht="16.5" customHeight="1">
      <c r="B23" s="145"/>
      <c r="C23" s="211"/>
      <c r="D23" s="211"/>
      <c r="E23" s="140"/>
      <c r="F23" s="140"/>
      <c r="G23" s="141"/>
      <c r="H23" s="184"/>
      <c r="I23" s="271"/>
      <c r="J23" s="279"/>
      <c r="K23" s="211" t="str">
        <f>세출!D44</f>
        <v>시설장비유지비</v>
      </c>
      <c r="L23" s="140">
        <f>세출!E44</f>
        <v>500000</v>
      </c>
      <c r="M23" s="140">
        <f>세출!F44</f>
        <v>1000000</v>
      </c>
      <c r="N23" s="140">
        <f t="shared" si="6"/>
        <v>500000</v>
      </c>
      <c r="O23" s="185">
        <f t="shared" si="7"/>
        <v>100</v>
      </c>
      <c r="P23" s="136"/>
      <c r="Q23" s="136"/>
      <c r="R23" s="136"/>
      <c r="S23" s="136"/>
      <c r="T23" s="136"/>
      <c r="U23" s="136"/>
      <c r="V23" s="136"/>
      <c r="W23" s="136"/>
      <c r="X23" s="136"/>
      <c r="Z23" s="138"/>
    </row>
    <row r="24" spans="2:26" s="137" customFormat="1" ht="16.5" customHeight="1">
      <c r="B24" s="147"/>
      <c r="C24" s="143"/>
      <c r="D24" s="140"/>
      <c r="E24" s="140"/>
      <c r="F24" s="140"/>
      <c r="G24" s="141"/>
      <c r="H24" s="184"/>
      <c r="I24" s="268" t="str">
        <f>세출!B45</f>
        <v>사업비</v>
      </c>
      <c r="J24" s="277" t="s">
        <v>9</v>
      </c>
      <c r="K24" s="277"/>
      <c r="L24" s="140">
        <f>L25</f>
        <v>5950000</v>
      </c>
      <c r="M24" s="140">
        <f>M25</f>
        <v>11475000</v>
      </c>
      <c r="N24" s="140">
        <f t="shared" si="6"/>
        <v>5525000</v>
      </c>
      <c r="O24" s="185">
        <f t="shared" si="7"/>
        <v>92.857142857142861</v>
      </c>
      <c r="P24" s="136"/>
      <c r="Q24" s="136"/>
      <c r="R24" s="136"/>
      <c r="S24" s="136"/>
      <c r="T24" s="136"/>
      <c r="U24" s="136"/>
      <c r="V24" s="136"/>
      <c r="W24" s="136"/>
      <c r="X24" s="136"/>
      <c r="Z24" s="138"/>
    </row>
    <row r="25" spans="2:26" s="137" customFormat="1" ht="16.5" customHeight="1">
      <c r="B25" s="147"/>
      <c r="C25" s="143"/>
      <c r="D25" s="211"/>
      <c r="E25" s="140"/>
      <c r="F25" s="140"/>
      <c r="G25" s="141"/>
      <c r="H25" s="184"/>
      <c r="I25" s="269"/>
      <c r="J25" s="280" t="str">
        <f>세출!C46</f>
        <v>사업비</v>
      </c>
      <c r="K25" s="211" t="s">
        <v>80</v>
      </c>
      <c r="L25" s="140">
        <f>SUM(L26:L29)</f>
        <v>5950000</v>
      </c>
      <c r="M25" s="140">
        <f>SUM(M26:M29)</f>
        <v>11475000</v>
      </c>
      <c r="N25" s="140">
        <f t="shared" si="6"/>
        <v>5525000</v>
      </c>
      <c r="O25" s="185">
        <f t="shared" si="7"/>
        <v>92.857142857142861</v>
      </c>
      <c r="P25" s="136"/>
      <c r="Q25" s="136"/>
      <c r="R25" s="136"/>
      <c r="S25" s="136"/>
      <c r="T25" s="136"/>
      <c r="U25" s="136"/>
      <c r="V25" s="136"/>
      <c r="W25" s="136"/>
      <c r="X25" s="136"/>
      <c r="Z25" s="138"/>
    </row>
    <row r="26" spans="2:26" s="137" customFormat="1" ht="16.5" customHeight="1">
      <c r="B26" s="147"/>
      <c r="C26" s="143"/>
      <c r="D26" s="211"/>
      <c r="E26" s="140"/>
      <c r="F26" s="140"/>
      <c r="G26" s="141"/>
      <c r="H26" s="142"/>
      <c r="I26" s="269"/>
      <c r="J26" s="281"/>
      <c r="K26" s="211" t="str">
        <f>세출!D47</f>
        <v>사업비</v>
      </c>
      <c r="L26" s="140">
        <f>세출!E47</f>
        <v>5950000</v>
      </c>
      <c r="M26" s="140">
        <f>세출!F47</f>
        <v>0</v>
      </c>
      <c r="N26" s="140">
        <f t="shared" si="6"/>
        <v>-5950000</v>
      </c>
      <c r="O26" s="185">
        <f t="shared" si="7"/>
        <v>-100</v>
      </c>
      <c r="P26" s="136"/>
      <c r="Q26" s="136"/>
      <c r="R26" s="136"/>
      <c r="S26" s="136"/>
      <c r="T26" s="136"/>
      <c r="U26" s="136"/>
      <c r="V26" s="136"/>
      <c r="W26" s="136"/>
      <c r="X26" s="136"/>
      <c r="Z26" s="138"/>
    </row>
    <row r="27" spans="2:26" s="137" customFormat="1" ht="16.5" customHeight="1">
      <c r="B27" s="147"/>
      <c r="C27" s="143"/>
      <c r="D27" s="211"/>
      <c r="E27" s="140"/>
      <c r="F27" s="140"/>
      <c r="G27" s="141"/>
      <c r="H27" s="142"/>
      <c r="I27" s="269"/>
      <c r="J27" s="281"/>
      <c r="K27" s="211" t="str">
        <f>세출!D48</f>
        <v>대상자관리사업</v>
      </c>
      <c r="L27" s="140">
        <f>세출!E48</f>
        <v>0</v>
      </c>
      <c r="M27" s="140">
        <f>세출!F48</f>
        <v>4055000</v>
      </c>
      <c r="N27" s="140">
        <f t="shared" si="6"/>
        <v>4055000</v>
      </c>
      <c r="O27" s="185">
        <v>0</v>
      </c>
      <c r="P27" s="136"/>
      <c r="Q27" s="136"/>
      <c r="R27" s="136"/>
      <c r="S27" s="136"/>
      <c r="T27" s="136"/>
      <c r="U27" s="136"/>
      <c r="V27" s="136"/>
      <c r="W27" s="136"/>
      <c r="X27" s="136"/>
      <c r="Z27" s="138"/>
    </row>
    <row r="28" spans="2:26" s="137" customFormat="1" ht="16.5" customHeight="1">
      <c r="B28" s="147"/>
      <c r="C28" s="143"/>
      <c r="D28" s="143"/>
      <c r="E28" s="140"/>
      <c r="F28" s="140"/>
      <c r="G28" s="141"/>
      <c r="H28" s="142"/>
      <c r="I28" s="269"/>
      <c r="J28" s="281"/>
      <c r="K28" s="211" t="str">
        <f>세출!D55</f>
        <v>돌보미관리사업</v>
      </c>
      <c r="L28" s="211">
        <f>세출!E55</f>
        <v>0</v>
      </c>
      <c r="M28" s="211">
        <f>세출!F55</f>
        <v>5220000</v>
      </c>
      <c r="N28" s="140">
        <f t="shared" si="6"/>
        <v>5220000</v>
      </c>
      <c r="O28" s="185">
        <v>0</v>
      </c>
      <c r="P28" s="136"/>
      <c r="Q28" s="136"/>
      <c r="R28" s="136"/>
      <c r="S28" s="136"/>
      <c r="T28" s="136"/>
      <c r="U28" s="136"/>
      <c r="V28" s="136"/>
      <c r="W28" s="136"/>
      <c r="X28" s="136"/>
      <c r="Z28" s="138"/>
    </row>
    <row r="29" spans="2:26" s="137" customFormat="1" ht="16.5" customHeight="1">
      <c r="B29" s="147"/>
      <c r="C29" s="143"/>
      <c r="D29" s="211"/>
      <c r="E29" s="140"/>
      <c r="F29" s="140"/>
      <c r="G29" s="141"/>
      <c r="H29" s="142"/>
      <c r="I29" s="271"/>
      <c r="J29" s="282"/>
      <c r="K29" s="211" t="str">
        <f>세출!D61</f>
        <v>기타사업비</v>
      </c>
      <c r="L29" s="211">
        <f>세출!E61</f>
        <v>0</v>
      </c>
      <c r="M29" s="211">
        <f>세출!F61</f>
        <v>2200000</v>
      </c>
      <c r="N29" s="140">
        <f t="shared" si="6"/>
        <v>2200000</v>
      </c>
      <c r="O29" s="185">
        <v>0</v>
      </c>
      <c r="P29" s="136"/>
      <c r="Q29" s="136"/>
      <c r="R29" s="136"/>
      <c r="S29" s="136"/>
      <c r="T29" s="136"/>
      <c r="U29" s="136"/>
      <c r="V29" s="136"/>
      <c r="W29" s="136"/>
      <c r="X29" s="136"/>
      <c r="Z29" s="138"/>
    </row>
    <row r="30" spans="2:26" s="137" customFormat="1" ht="16.5" customHeight="1">
      <c r="B30" s="145"/>
      <c r="C30" s="211"/>
      <c r="D30" s="211"/>
      <c r="E30" s="148"/>
      <c r="F30" s="140"/>
      <c r="G30" s="149"/>
      <c r="H30" s="150"/>
      <c r="I30" s="268" t="str">
        <f>세출!B65</f>
        <v>예비비</v>
      </c>
      <c r="J30" s="277" t="s">
        <v>9</v>
      </c>
      <c r="K30" s="277"/>
      <c r="L30" s="211">
        <f>L31</f>
        <v>299680</v>
      </c>
      <c r="M30" s="140">
        <f>M31</f>
        <v>300000</v>
      </c>
      <c r="N30" s="140">
        <f t="shared" si="6"/>
        <v>320</v>
      </c>
      <c r="O30" s="185">
        <f t="shared" si="7"/>
        <v>0.10678056593700092</v>
      </c>
      <c r="P30" s="136"/>
      <c r="Q30" s="136"/>
      <c r="R30" s="136"/>
      <c r="S30" s="136"/>
      <c r="T30" s="136"/>
      <c r="U30" s="136"/>
      <c r="V30" s="136"/>
      <c r="W30" s="136"/>
      <c r="X30" s="136"/>
      <c r="Z30" s="138"/>
    </row>
    <row r="31" spans="2:26" s="137" customFormat="1" ht="16.5" customHeight="1">
      <c r="B31" s="145"/>
      <c r="C31" s="211"/>
      <c r="D31" s="211"/>
      <c r="E31" s="148"/>
      <c r="F31" s="140"/>
      <c r="G31" s="149"/>
      <c r="H31" s="150"/>
      <c r="I31" s="269"/>
      <c r="J31" s="273" t="str">
        <f>세출!C66</f>
        <v>예비비</v>
      </c>
      <c r="K31" s="211" t="s">
        <v>80</v>
      </c>
      <c r="L31" s="211">
        <f>L32</f>
        <v>299680</v>
      </c>
      <c r="M31" s="140">
        <f>M32</f>
        <v>300000</v>
      </c>
      <c r="N31" s="140">
        <f t="shared" si="6"/>
        <v>320</v>
      </c>
      <c r="O31" s="185">
        <f t="shared" si="7"/>
        <v>0.10678056593700092</v>
      </c>
      <c r="P31" s="136"/>
      <c r="Q31" s="151"/>
      <c r="R31" s="151"/>
      <c r="S31" s="151"/>
      <c r="T31" s="152"/>
      <c r="U31" s="152"/>
      <c r="V31" s="152"/>
      <c r="W31" s="153"/>
      <c r="X31" s="136"/>
      <c r="Z31" s="138"/>
    </row>
    <row r="32" spans="2:26" s="137" customFormat="1" ht="16.5" customHeight="1">
      <c r="B32" s="145"/>
      <c r="C32" s="211"/>
      <c r="D32" s="211"/>
      <c r="E32" s="148"/>
      <c r="F32" s="140"/>
      <c r="G32" s="149"/>
      <c r="H32" s="150"/>
      <c r="I32" s="271"/>
      <c r="J32" s="279"/>
      <c r="K32" s="211" t="str">
        <f>세출!D67</f>
        <v>예비비</v>
      </c>
      <c r="L32" s="211">
        <f>세출!E67</f>
        <v>299680</v>
      </c>
      <c r="M32" s="211">
        <f>세출!F67</f>
        <v>300000</v>
      </c>
      <c r="N32" s="140">
        <f t="shared" si="6"/>
        <v>320</v>
      </c>
      <c r="O32" s="185">
        <f t="shared" si="7"/>
        <v>0.10678056593700092</v>
      </c>
      <c r="P32" s="136"/>
      <c r="Q32" s="151"/>
      <c r="R32" s="151"/>
      <c r="S32" s="151"/>
      <c r="T32" s="152"/>
      <c r="U32" s="152"/>
      <c r="V32" s="152"/>
      <c r="W32" s="153"/>
      <c r="X32" s="136"/>
      <c r="Z32" s="138"/>
    </row>
    <row r="33" spans="2:26" s="137" customFormat="1" ht="16.5" customHeight="1">
      <c r="B33" s="145"/>
      <c r="C33" s="211"/>
      <c r="D33" s="211"/>
      <c r="E33" s="148"/>
      <c r="F33" s="140"/>
      <c r="G33" s="149"/>
      <c r="H33" s="150"/>
      <c r="I33" s="268" t="str">
        <f>세출!B68</f>
        <v>잡지출</v>
      </c>
      <c r="J33" s="277" t="s">
        <v>9</v>
      </c>
      <c r="K33" s="277"/>
      <c r="L33" s="211">
        <f>L34</f>
        <v>0</v>
      </c>
      <c r="M33" s="140">
        <f>M34</f>
        <v>306290</v>
      </c>
      <c r="N33" s="140">
        <f t="shared" si="6"/>
        <v>306290</v>
      </c>
      <c r="O33" s="185">
        <v>0</v>
      </c>
      <c r="P33" s="136"/>
      <c r="Q33" s="151"/>
      <c r="R33" s="151"/>
      <c r="S33" s="151"/>
      <c r="T33" s="152"/>
      <c r="U33" s="152"/>
      <c r="V33" s="152"/>
      <c r="W33" s="153"/>
      <c r="X33" s="136"/>
      <c r="Z33" s="138"/>
    </row>
    <row r="34" spans="2:26" s="137" customFormat="1" ht="16.5" customHeight="1">
      <c r="B34" s="145"/>
      <c r="C34" s="211"/>
      <c r="D34" s="211"/>
      <c r="E34" s="148"/>
      <c r="F34" s="140"/>
      <c r="G34" s="149"/>
      <c r="H34" s="150"/>
      <c r="I34" s="269"/>
      <c r="J34" s="273" t="str">
        <f>세출!C69</f>
        <v>잡지출</v>
      </c>
      <c r="K34" s="211" t="s">
        <v>80</v>
      </c>
      <c r="L34" s="211">
        <f>총괄!L35</f>
        <v>0</v>
      </c>
      <c r="M34" s="211">
        <f>총괄!M35</f>
        <v>306290</v>
      </c>
      <c r="N34" s="140">
        <f t="shared" si="6"/>
        <v>306290</v>
      </c>
      <c r="O34" s="185">
        <v>0</v>
      </c>
      <c r="P34" s="136"/>
      <c r="Q34" s="151"/>
      <c r="R34" s="151"/>
      <c r="S34" s="151"/>
      <c r="T34" s="152"/>
      <c r="U34" s="152"/>
      <c r="V34" s="152"/>
      <c r="W34" s="153"/>
      <c r="X34" s="136"/>
      <c r="Z34" s="138"/>
    </row>
    <row r="35" spans="2:26" s="137" customFormat="1" ht="16.5" customHeight="1" thickBot="1">
      <c r="B35" s="154"/>
      <c r="C35" s="155"/>
      <c r="D35" s="155"/>
      <c r="E35" s="156"/>
      <c r="F35" s="157"/>
      <c r="G35" s="158"/>
      <c r="H35" s="159"/>
      <c r="I35" s="270"/>
      <c r="J35" s="274"/>
      <c r="K35" s="155" t="str">
        <f>세출!D70</f>
        <v>잡지출</v>
      </c>
      <c r="L35" s="155">
        <f>세출!E70</f>
        <v>0</v>
      </c>
      <c r="M35" s="155">
        <f>세출!F70</f>
        <v>306290</v>
      </c>
      <c r="N35" s="157">
        <f t="shared" si="6"/>
        <v>306290</v>
      </c>
      <c r="O35" s="257">
        <v>0</v>
      </c>
      <c r="P35" s="136"/>
      <c r="Q35" s="151"/>
      <c r="R35" s="151"/>
      <c r="S35" s="151"/>
      <c r="T35" s="152"/>
      <c r="U35" s="152"/>
      <c r="V35" s="152"/>
      <c r="W35" s="153"/>
      <c r="X35" s="136"/>
      <c r="Z35" s="138"/>
    </row>
    <row r="36" spans="2:26" ht="17.100000000000001" customHeight="1">
      <c r="F36" s="4"/>
      <c r="G36" s="10"/>
      <c r="P36" s="272"/>
      <c r="Y36" s="4"/>
      <c r="Z36" s="4"/>
    </row>
    <row r="37" spans="2:26" ht="17.100000000000001" customHeight="1">
      <c r="F37" s="4"/>
      <c r="G37" s="10"/>
      <c r="P37" s="272"/>
      <c r="Y37" s="4"/>
      <c r="Z37" s="4"/>
    </row>
    <row r="38" spans="2:26" ht="17.100000000000001" customHeight="1">
      <c r="F38" s="4"/>
      <c r="G38" s="10"/>
      <c r="P38" s="272"/>
      <c r="Y38" s="4"/>
      <c r="Z38" s="4"/>
    </row>
    <row r="39" spans="2:26" ht="17.100000000000001" customHeight="1">
      <c r="F39" s="4"/>
      <c r="G39" s="10"/>
      <c r="P39" s="272"/>
      <c r="Y39" s="4"/>
      <c r="Z39" s="4"/>
    </row>
    <row r="40" spans="2:26" ht="17.100000000000001" customHeight="1">
      <c r="F40" s="4"/>
      <c r="G40" s="10"/>
      <c r="P40" s="272"/>
      <c r="Y40" s="4"/>
      <c r="Z40" s="4"/>
    </row>
    <row r="41" spans="2:26" ht="17.100000000000001" customHeight="1">
      <c r="F41" s="4"/>
      <c r="G41" s="10"/>
      <c r="P41" s="272"/>
      <c r="Y41" s="4"/>
      <c r="Z41" s="4"/>
    </row>
    <row r="42" spans="2:26" ht="17.100000000000001" customHeight="1">
      <c r="F42" s="4"/>
      <c r="G42" s="10"/>
      <c r="P42" s="272"/>
      <c r="Y42" s="4"/>
      <c r="Z42" s="4"/>
    </row>
    <row r="43" spans="2:26" ht="17.100000000000001" customHeight="1">
      <c r="F43" s="4"/>
      <c r="G43" s="10"/>
      <c r="P43" s="272"/>
      <c r="Y43" s="4"/>
      <c r="Z43" s="4"/>
    </row>
    <row r="44" spans="2:26" ht="17.100000000000001" customHeight="1">
      <c r="F44" s="4"/>
      <c r="G44" s="10"/>
      <c r="P44" s="272"/>
      <c r="Y44" s="4"/>
      <c r="Z44" s="4"/>
    </row>
    <row r="45" spans="2:26" ht="17.100000000000001" customHeight="1">
      <c r="F45" s="4"/>
      <c r="G45" s="10"/>
      <c r="P45" s="272"/>
      <c r="Y45" s="4"/>
      <c r="Z45" s="4"/>
    </row>
    <row r="46" spans="2:26" ht="17.100000000000001" customHeight="1">
      <c r="F46" s="4"/>
      <c r="G46" s="10"/>
      <c r="P46" s="272"/>
      <c r="Y46" s="4"/>
      <c r="Z46" s="4"/>
    </row>
    <row r="47" spans="2:26" ht="17.100000000000001" customHeight="1">
      <c r="F47" s="4"/>
      <c r="G47" s="10"/>
      <c r="P47" s="272"/>
      <c r="Y47" s="4"/>
      <c r="Z47" s="4"/>
    </row>
    <row r="48" spans="2:26" ht="17.100000000000001" customHeight="1">
      <c r="F48" s="4"/>
      <c r="G48" s="10"/>
      <c r="P48" s="272"/>
      <c r="Y48" s="4"/>
      <c r="Z48" s="4"/>
    </row>
    <row r="49" spans="6:26" ht="17.100000000000001" customHeight="1">
      <c r="F49" s="4"/>
      <c r="G49" s="10"/>
      <c r="P49" s="272"/>
      <c r="Y49" s="4"/>
      <c r="Z49" s="4"/>
    </row>
    <row r="50" spans="6:26" ht="17.100000000000001" customHeight="1">
      <c r="F50" s="4"/>
      <c r="G50" s="10"/>
      <c r="P50" s="272"/>
      <c r="Y50" s="4"/>
      <c r="Z50" s="4"/>
    </row>
    <row r="51" spans="6:26" ht="17.100000000000001" customHeight="1">
      <c r="F51" s="4"/>
      <c r="G51" s="10"/>
      <c r="P51" s="272"/>
      <c r="Y51" s="4"/>
      <c r="Z51" s="4"/>
    </row>
    <row r="52" spans="6:26" ht="17.100000000000001" customHeight="1">
      <c r="F52" s="4"/>
      <c r="G52" s="10"/>
      <c r="P52" s="272"/>
      <c r="Y52" s="4"/>
      <c r="Z52" s="4"/>
    </row>
    <row r="53" spans="6:26" ht="17.100000000000001" customHeight="1">
      <c r="F53" s="4"/>
      <c r="G53" s="10"/>
      <c r="P53" s="272"/>
      <c r="Y53" s="4"/>
      <c r="Z53" s="4"/>
    </row>
    <row r="54" spans="6:26" ht="17.100000000000001" customHeight="1">
      <c r="F54" s="4"/>
      <c r="G54" s="10"/>
      <c r="P54" s="272"/>
      <c r="Y54" s="4"/>
      <c r="Z54" s="4"/>
    </row>
    <row r="55" spans="6:26" ht="17.100000000000001" customHeight="1">
      <c r="F55" s="4"/>
      <c r="G55" s="10"/>
      <c r="P55" s="272"/>
      <c r="Y55" s="4"/>
      <c r="Z55" s="4"/>
    </row>
    <row r="56" spans="6:26" ht="17.100000000000001" customHeight="1">
      <c r="F56" s="4"/>
      <c r="G56" s="10"/>
      <c r="P56" s="272"/>
      <c r="Y56" s="4"/>
      <c r="Z56" s="4"/>
    </row>
    <row r="57" spans="6:26" ht="17.100000000000001" customHeight="1">
      <c r="F57" s="4"/>
      <c r="G57" s="10"/>
      <c r="P57" s="272"/>
      <c r="Y57" s="4"/>
      <c r="Z57" s="4"/>
    </row>
    <row r="58" spans="6:26" ht="17.100000000000001" customHeight="1">
      <c r="F58" s="4"/>
      <c r="G58" s="10"/>
      <c r="P58" s="272"/>
      <c r="Y58" s="4"/>
      <c r="Z58" s="4"/>
    </row>
    <row r="59" spans="6:26" ht="17.100000000000001" customHeight="1">
      <c r="F59" s="4"/>
      <c r="G59" s="10"/>
      <c r="P59" s="272"/>
      <c r="Y59" s="4"/>
      <c r="Z59" s="4"/>
    </row>
    <row r="60" spans="6:26" ht="17.100000000000001" customHeight="1">
      <c r="F60" s="4"/>
      <c r="G60" s="10"/>
      <c r="P60" s="272"/>
      <c r="Y60" s="4"/>
      <c r="Z60" s="4"/>
    </row>
    <row r="61" spans="6:26" ht="17.100000000000001" customHeight="1">
      <c r="F61" s="4"/>
      <c r="G61" s="10"/>
      <c r="P61" s="272"/>
      <c r="Y61" s="4"/>
      <c r="Z61" s="4"/>
    </row>
    <row r="62" spans="6:26" ht="17.100000000000001" customHeight="1">
      <c r="F62" s="4"/>
      <c r="G62" s="10"/>
      <c r="P62" s="272"/>
      <c r="Y62" s="4"/>
      <c r="Z62" s="4"/>
    </row>
    <row r="63" spans="6:26" ht="17.100000000000001" customHeight="1">
      <c r="F63" s="4"/>
      <c r="G63" s="10"/>
      <c r="P63" s="272"/>
      <c r="Y63" s="4"/>
      <c r="Z63" s="4"/>
    </row>
    <row r="64" spans="6:26">
      <c r="F64" s="4"/>
      <c r="G64" s="10"/>
      <c r="P64" s="272"/>
      <c r="Y64" s="4"/>
      <c r="Z64" s="4"/>
    </row>
    <row r="65" spans="6:26">
      <c r="F65" s="4"/>
      <c r="G65" s="10"/>
      <c r="P65" s="272"/>
      <c r="Y65" s="4"/>
      <c r="Z65" s="4"/>
    </row>
    <row r="66" spans="6:26">
      <c r="F66" s="4"/>
      <c r="G66" s="10"/>
      <c r="P66" s="272"/>
      <c r="Y66" s="4"/>
      <c r="Z66" s="4"/>
    </row>
    <row r="67" spans="6:26">
      <c r="F67" s="4"/>
      <c r="G67" s="10"/>
      <c r="P67" s="272"/>
      <c r="Y67" s="4"/>
      <c r="Z67" s="4"/>
    </row>
    <row r="68" spans="6:26">
      <c r="F68" s="4"/>
      <c r="G68" s="10"/>
      <c r="P68" s="272"/>
      <c r="Y68" s="4"/>
      <c r="Z68" s="4"/>
    </row>
    <row r="69" spans="6:26">
      <c r="F69" s="4"/>
      <c r="G69" s="10"/>
      <c r="P69" s="272"/>
      <c r="Y69" s="4"/>
      <c r="Z69" s="4"/>
    </row>
    <row r="70" spans="6:26">
      <c r="F70" s="4"/>
      <c r="G70" s="10"/>
      <c r="P70" s="272"/>
      <c r="Y70" s="4"/>
      <c r="Z70" s="4"/>
    </row>
    <row r="71" spans="6:26" ht="17.100000000000001" customHeight="1">
      <c r="F71" s="4"/>
      <c r="G71" s="10"/>
      <c r="P71" s="272"/>
      <c r="Y71" s="4"/>
      <c r="Z71" s="4"/>
    </row>
    <row r="72" spans="6:26" ht="17.100000000000001" customHeight="1">
      <c r="F72" s="4"/>
      <c r="G72" s="10"/>
      <c r="P72" s="272"/>
      <c r="Y72" s="4"/>
      <c r="Z72" s="4"/>
    </row>
    <row r="73" spans="6:26" ht="17.100000000000001" customHeight="1">
      <c r="F73" s="4"/>
      <c r="G73" s="10"/>
      <c r="P73" s="272"/>
      <c r="Y73" s="4"/>
      <c r="Z73" s="4"/>
    </row>
    <row r="74" spans="6:26" ht="17.100000000000001" customHeight="1">
      <c r="F74" s="4"/>
      <c r="G74" s="10"/>
      <c r="P74" s="272"/>
      <c r="Y74" s="4"/>
      <c r="Z74" s="4"/>
    </row>
    <row r="75" spans="6:26" ht="17.100000000000001" customHeight="1">
      <c r="F75" s="4"/>
      <c r="G75" s="10"/>
      <c r="P75" s="272"/>
      <c r="Y75" s="4"/>
      <c r="Z75" s="4"/>
    </row>
    <row r="76" spans="6:26" ht="17.100000000000001" customHeight="1">
      <c r="F76" s="4"/>
      <c r="G76" s="10"/>
      <c r="P76" s="272"/>
      <c r="Y76" s="4"/>
      <c r="Z76" s="4"/>
    </row>
    <row r="77" spans="6:26" ht="17.100000000000001" customHeight="1">
      <c r="F77" s="4"/>
      <c r="G77" s="10"/>
      <c r="P77" s="272"/>
      <c r="Y77" s="4"/>
      <c r="Z77" s="4"/>
    </row>
    <row r="78" spans="6:26" ht="17.100000000000001" customHeight="1">
      <c r="F78" s="4"/>
      <c r="G78" s="10"/>
      <c r="P78" s="272"/>
      <c r="Y78" s="4"/>
      <c r="Z78" s="4"/>
    </row>
    <row r="79" spans="6:26" ht="17.100000000000001" customHeight="1">
      <c r="F79" s="4"/>
      <c r="G79" s="10"/>
      <c r="P79" s="272"/>
      <c r="Y79" s="4"/>
      <c r="Z79" s="4"/>
    </row>
    <row r="80" spans="6:26" ht="17.100000000000001" customHeight="1">
      <c r="F80" s="4"/>
      <c r="G80" s="10"/>
      <c r="P80" s="272"/>
      <c r="Y80" s="4"/>
      <c r="Z80" s="4"/>
    </row>
    <row r="81" spans="6:26" ht="17.100000000000001" customHeight="1">
      <c r="F81" s="4"/>
      <c r="G81" s="10"/>
      <c r="P81" s="272"/>
      <c r="Y81" s="4"/>
      <c r="Z81" s="4"/>
    </row>
    <row r="82" spans="6:26" ht="17.100000000000001" customHeight="1">
      <c r="F82" s="4"/>
      <c r="G82" s="10"/>
      <c r="P82" s="272"/>
      <c r="Y82" s="4"/>
      <c r="Z82" s="4"/>
    </row>
    <row r="83" spans="6:26" ht="17.100000000000001" customHeight="1">
      <c r="F83" s="4"/>
      <c r="G83" s="10"/>
      <c r="P83" s="272"/>
      <c r="Y83" s="4"/>
      <c r="Z83" s="4"/>
    </row>
    <row r="84" spans="6:26" ht="17.100000000000001" customHeight="1">
      <c r="F84" s="4"/>
      <c r="G84" s="10"/>
      <c r="P84" s="272"/>
      <c r="Y84" s="4"/>
      <c r="Z84" s="4"/>
    </row>
    <row r="85" spans="6:26" ht="17.100000000000001" customHeight="1">
      <c r="F85" s="4"/>
      <c r="G85" s="10"/>
      <c r="P85" s="272"/>
      <c r="Y85" s="4"/>
      <c r="Z85" s="4"/>
    </row>
    <row r="86" spans="6:26" ht="17.100000000000001" customHeight="1">
      <c r="F86" s="4"/>
      <c r="G86" s="10"/>
      <c r="P86" s="272"/>
      <c r="Y86" s="4"/>
      <c r="Z86" s="4"/>
    </row>
    <row r="87" spans="6:26" ht="17.100000000000001" customHeight="1">
      <c r="F87" s="4"/>
      <c r="G87" s="10"/>
      <c r="P87" s="272"/>
      <c r="Y87" s="4"/>
      <c r="Z87" s="4"/>
    </row>
    <row r="88" spans="6:26" ht="17.100000000000001" customHeight="1">
      <c r="F88" s="4"/>
      <c r="G88" s="10"/>
      <c r="P88" s="272"/>
      <c r="Y88" s="4"/>
      <c r="Z88" s="4"/>
    </row>
    <row r="89" spans="6:26" ht="17.100000000000001" customHeight="1">
      <c r="F89" s="4"/>
      <c r="G89" s="10"/>
      <c r="P89" s="272"/>
      <c r="Y89" s="4"/>
      <c r="Z89" s="4"/>
    </row>
    <row r="90" spans="6:26" ht="17.100000000000001" customHeight="1">
      <c r="F90" s="4"/>
      <c r="G90" s="10"/>
      <c r="P90" s="272"/>
      <c r="Y90" s="4"/>
      <c r="Z90" s="4"/>
    </row>
    <row r="91" spans="6:26" ht="17.100000000000001" customHeight="1">
      <c r="F91" s="4"/>
      <c r="G91" s="10"/>
      <c r="P91" s="272"/>
      <c r="Y91" s="4"/>
      <c r="Z91" s="4"/>
    </row>
    <row r="92" spans="6:26" ht="17.100000000000001" customHeight="1">
      <c r="F92" s="4"/>
      <c r="G92" s="10"/>
      <c r="P92" s="272"/>
      <c r="Y92" s="4"/>
      <c r="Z92" s="4"/>
    </row>
    <row r="93" spans="6:26" ht="17.100000000000001" customHeight="1">
      <c r="F93" s="4"/>
      <c r="G93" s="10"/>
      <c r="P93" s="272"/>
      <c r="Y93" s="4"/>
      <c r="Z93" s="4"/>
    </row>
    <row r="94" spans="6:26" ht="17.100000000000001" customHeight="1">
      <c r="F94" s="4"/>
      <c r="G94" s="10"/>
      <c r="P94" s="272"/>
      <c r="Y94" s="4"/>
      <c r="Z94" s="4"/>
    </row>
    <row r="95" spans="6:26" ht="17.100000000000001" customHeight="1">
      <c r="F95" s="4"/>
      <c r="G95" s="10"/>
      <c r="P95" s="272"/>
      <c r="Y95" s="4"/>
      <c r="Z95" s="4"/>
    </row>
    <row r="96" spans="6:26" ht="17.100000000000001" customHeight="1">
      <c r="F96" s="4"/>
      <c r="G96" s="10"/>
      <c r="P96" s="272"/>
      <c r="Y96" s="4"/>
      <c r="Z96" s="4"/>
    </row>
    <row r="97" spans="6:26" ht="17.100000000000001" customHeight="1">
      <c r="F97" s="4"/>
      <c r="G97" s="10"/>
      <c r="P97" s="272"/>
      <c r="Y97" s="4"/>
      <c r="Z97" s="4"/>
    </row>
    <row r="98" spans="6:26" ht="17.100000000000001" customHeight="1">
      <c r="F98" s="4"/>
      <c r="G98" s="10"/>
      <c r="P98" s="272"/>
      <c r="Y98" s="4"/>
      <c r="Z98" s="4"/>
    </row>
    <row r="99" spans="6:26" ht="17.100000000000001" customHeight="1">
      <c r="F99" s="4"/>
      <c r="G99" s="10"/>
      <c r="P99" s="272"/>
      <c r="Y99" s="4"/>
      <c r="Z99" s="4"/>
    </row>
    <row r="100" spans="6:26" ht="17.100000000000001" customHeight="1">
      <c r="F100" s="4"/>
      <c r="G100" s="10"/>
      <c r="P100" s="272"/>
      <c r="Y100" s="4"/>
      <c r="Z100" s="4"/>
    </row>
    <row r="101" spans="6:26" ht="17.100000000000001" customHeight="1">
      <c r="F101" s="4"/>
      <c r="G101" s="10"/>
      <c r="P101" s="272"/>
      <c r="Y101" s="4"/>
      <c r="Z101" s="4"/>
    </row>
    <row r="102" spans="6:26" ht="17.100000000000001" customHeight="1">
      <c r="F102" s="4"/>
      <c r="G102" s="10"/>
      <c r="P102" s="272"/>
      <c r="Y102" s="4"/>
      <c r="Z102" s="4"/>
    </row>
    <row r="103" spans="6:26" ht="17.100000000000001" customHeight="1">
      <c r="F103" s="4"/>
      <c r="G103" s="10"/>
      <c r="P103" s="272"/>
      <c r="Y103" s="4"/>
      <c r="Z103" s="4"/>
    </row>
    <row r="104" spans="6:26" ht="17.100000000000001" customHeight="1">
      <c r="F104" s="4"/>
      <c r="G104" s="10"/>
      <c r="P104" s="272"/>
      <c r="Y104" s="4"/>
      <c r="Z104" s="4"/>
    </row>
    <row r="105" spans="6:26" ht="17.100000000000001" customHeight="1">
      <c r="F105" s="4"/>
      <c r="G105" s="10"/>
      <c r="P105" s="272"/>
      <c r="Y105" s="4"/>
      <c r="Z105" s="4"/>
    </row>
    <row r="106" spans="6:26" ht="17.100000000000001" customHeight="1">
      <c r="F106" s="4"/>
      <c r="G106" s="10"/>
      <c r="P106" s="272"/>
      <c r="Y106" s="4"/>
      <c r="Z106" s="4"/>
    </row>
    <row r="107" spans="6:26" ht="17.100000000000001" customHeight="1">
      <c r="F107" s="4"/>
      <c r="G107" s="10"/>
      <c r="P107" s="272"/>
      <c r="Y107" s="4"/>
      <c r="Z107" s="4"/>
    </row>
    <row r="108" spans="6:26" ht="17.100000000000001" customHeight="1">
      <c r="F108" s="4"/>
      <c r="G108" s="10"/>
      <c r="P108" s="272"/>
      <c r="Y108" s="4"/>
      <c r="Z108" s="4"/>
    </row>
    <row r="109" spans="6:26" ht="17.100000000000001" customHeight="1">
      <c r="F109" s="4"/>
      <c r="G109" s="10"/>
      <c r="P109" s="272"/>
      <c r="Y109" s="4"/>
      <c r="Z109" s="4"/>
    </row>
    <row r="110" spans="6:26" ht="17.100000000000001" customHeight="1">
      <c r="F110" s="4"/>
      <c r="G110" s="10"/>
      <c r="P110" s="272"/>
      <c r="Y110" s="4"/>
      <c r="Z110" s="4"/>
    </row>
    <row r="111" spans="6:26" ht="17.100000000000001" customHeight="1">
      <c r="F111" s="4"/>
      <c r="G111" s="10"/>
      <c r="P111" s="272"/>
      <c r="Y111" s="4"/>
      <c r="Z111" s="4"/>
    </row>
    <row r="112" spans="6:26" ht="17.100000000000001" customHeight="1">
      <c r="F112" s="4"/>
      <c r="G112" s="10"/>
      <c r="P112" s="272"/>
      <c r="Y112" s="4"/>
      <c r="Z112" s="4"/>
    </row>
    <row r="113" spans="6:26" ht="17.100000000000001" customHeight="1">
      <c r="F113" s="4"/>
      <c r="G113" s="10"/>
      <c r="P113" s="34"/>
      <c r="Y113" s="4"/>
      <c r="Z113" s="4"/>
    </row>
    <row r="114" spans="6:26" ht="17.100000000000001" customHeight="1">
      <c r="F114" s="4"/>
      <c r="G114" s="10"/>
      <c r="P114" s="34"/>
      <c r="Y114" s="4"/>
      <c r="Z114" s="4"/>
    </row>
    <row r="115" spans="6:26" ht="17.100000000000001" customHeight="1">
      <c r="F115" s="4"/>
      <c r="G115" s="10"/>
      <c r="P115" s="34"/>
      <c r="Y115" s="4"/>
      <c r="Z115" s="4"/>
    </row>
    <row r="116" spans="6:26" ht="17.100000000000001" customHeight="1">
      <c r="F116" s="4"/>
      <c r="G116" s="10"/>
      <c r="P116" s="34"/>
      <c r="Y116" s="4"/>
      <c r="Z116" s="4"/>
    </row>
    <row r="117" spans="6:26" ht="17.100000000000001" customHeight="1">
      <c r="F117" s="4"/>
      <c r="G117" s="10"/>
      <c r="P117" s="34"/>
      <c r="Y117" s="4"/>
      <c r="Z117" s="4"/>
    </row>
    <row r="118" spans="6:26" ht="17.100000000000001" customHeight="1">
      <c r="F118" s="4"/>
      <c r="G118" s="10"/>
      <c r="P118" s="34"/>
      <c r="Y118" s="4"/>
      <c r="Z118" s="4"/>
    </row>
    <row r="119" spans="6:26" ht="17.100000000000001" customHeight="1">
      <c r="F119" s="4"/>
      <c r="G119" s="10"/>
      <c r="P119" s="34"/>
      <c r="Y119" s="4"/>
      <c r="Z119" s="4"/>
    </row>
    <row r="120" spans="6:26" ht="17.100000000000001" customHeight="1">
      <c r="F120" s="4"/>
      <c r="G120" s="10"/>
      <c r="P120" s="34"/>
      <c r="Y120" s="4"/>
      <c r="Z120" s="4"/>
    </row>
    <row r="121" spans="6:26" ht="17.100000000000001" customHeight="1">
      <c r="F121" s="4"/>
      <c r="G121" s="10"/>
      <c r="P121" s="34"/>
      <c r="Y121" s="4"/>
      <c r="Z121" s="4"/>
    </row>
    <row r="122" spans="6:26" ht="17.100000000000001" customHeight="1">
      <c r="F122" s="4"/>
      <c r="G122" s="10"/>
      <c r="P122" s="34"/>
      <c r="Y122" s="4"/>
      <c r="Z122" s="4"/>
    </row>
    <row r="123" spans="6:26" ht="17.100000000000001" customHeight="1">
      <c r="F123" s="4"/>
      <c r="G123" s="10"/>
      <c r="P123" s="34"/>
      <c r="Y123" s="4"/>
      <c r="Z123" s="4"/>
    </row>
    <row r="124" spans="6:26" ht="17.100000000000001" customHeight="1">
      <c r="F124" s="4"/>
      <c r="G124" s="10"/>
      <c r="P124" s="34"/>
      <c r="Y124" s="4"/>
      <c r="Z124" s="4"/>
    </row>
    <row r="125" spans="6:26" ht="17.100000000000001" customHeight="1">
      <c r="F125" s="4"/>
      <c r="G125" s="10"/>
      <c r="P125" s="34"/>
      <c r="Y125" s="4"/>
      <c r="Z125" s="4"/>
    </row>
    <row r="126" spans="6:26" ht="17.100000000000001" customHeight="1">
      <c r="F126" s="4"/>
      <c r="G126" s="10"/>
      <c r="Y126" s="4"/>
      <c r="Z126" s="4"/>
    </row>
    <row r="127" spans="6:26" ht="17.100000000000001" customHeight="1">
      <c r="F127" s="4"/>
      <c r="G127" s="10"/>
      <c r="Y127" s="4"/>
      <c r="Z127" s="4"/>
    </row>
    <row r="128" spans="6:26" ht="17.100000000000001" customHeight="1">
      <c r="F128" s="4"/>
      <c r="G128" s="10"/>
      <c r="Y128" s="4"/>
      <c r="Z128" s="4"/>
    </row>
    <row r="129" spans="6:26" ht="17.100000000000001" customHeight="1">
      <c r="F129" s="4"/>
      <c r="G129" s="10"/>
      <c r="Y129" s="4"/>
      <c r="Z129" s="4"/>
    </row>
    <row r="130" spans="6:26" ht="17.100000000000001" customHeight="1">
      <c r="F130" s="4"/>
      <c r="G130" s="10"/>
      <c r="Y130" s="4"/>
      <c r="Z130" s="4"/>
    </row>
    <row r="131" spans="6:26" ht="17.100000000000001" customHeight="1">
      <c r="F131" s="4"/>
      <c r="G131" s="10"/>
      <c r="Y131" s="4"/>
      <c r="Z131" s="4"/>
    </row>
    <row r="132" spans="6:26" ht="17.100000000000001" customHeight="1">
      <c r="F132" s="4"/>
      <c r="G132" s="10"/>
      <c r="Y132" s="4"/>
      <c r="Z132" s="4"/>
    </row>
    <row r="133" spans="6:26" ht="17.100000000000001" customHeight="1">
      <c r="F133" s="4"/>
      <c r="G133" s="10"/>
      <c r="Y133" s="4"/>
      <c r="Z133" s="4"/>
    </row>
    <row r="134" spans="6:26" ht="17.100000000000001" customHeight="1">
      <c r="F134" s="4"/>
      <c r="G134" s="10"/>
      <c r="Y134" s="4"/>
      <c r="Z134" s="4"/>
    </row>
  </sheetData>
  <mergeCells count="52">
    <mergeCell ref="C8:C9"/>
    <mergeCell ref="B6:D6"/>
    <mergeCell ref="I6:K6"/>
    <mergeCell ref="B7:B9"/>
    <mergeCell ref="G4:H4"/>
    <mergeCell ref="I4:I5"/>
    <mergeCell ref="C7:D7"/>
    <mergeCell ref="J8:J12"/>
    <mergeCell ref="I7:I19"/>
    <mergeCell ref="B13:B15"/>
    <mergeCell ref="C10:D10"/>
    <mergeCell ref="B10:B12"/>
    <mergeCell ref="J13:J19"/>
    <mergeCell ref="C11:C12"/>
    <mergeCell ref="C13:D13"/>
    <mergeCell ref="C14:C15"/>
    <mergeCell ref="M4:M5"/>
    <mergeCell ref="L4:L5"/>
    <mergeCell ref="J4:J5"/>
    <mergeCell ref="B1:O1"/>
    <mergeCell ref="N2:O2"/>
    <mergeCell ref="B3:H3"/>
    <mergeCell ref="I3:O3"/>
    <mergeCell ref="B2:D2"/>
    <mergeCell ref="R6:S6"/>
    <mergeCell ref="J7:K7"/>
    <mergeCell ref="J24:K24"/>
    <mergeCell ref="V3:W3"/>
    <mergeCell ref="B4:B5"/>
    <mergeCell ref="C4:C5"/>
    <mergeCell ref="D4:D5"/>
    <mergeCell ref="N4:O4"/>
    <mergeCell ref="Q3:Q4"/>
    <mergeCell ref="K4:K5"/>
    <mergeCell ref="S3:S4"/>
    <mergeCell ref="F4:F5"/>
    <mergeCell ref="E4:E5"/>
    <mergeCell ref="R3:R4"/>
    <mergeCell ref="T3:T4"/>
    <mergeCell ref="U3:U4"/>
    <mergeCell ref="I33:I35"/>
    <mergeCell ref="I30:I32"/>
    <mergeCell ref="I24:I29"/>
    <mergeCell ref="I20:I23"/>
    <mergeCell ref="P36:P112"/>
    <mergeCell ref="J34:J35"/>
    <mergeCell ref="J20:K20"/>
    <mergeCell ref="J30:K30"/>
    <mergeCell ref="J33:K33"/>
    <mergeCell ref="J21:J23"/>
    <mergeCell ref="J25:J29"/>
    <mergeCell ref="J31:J32"/>
  </mergeCells>
  <phoneticPr fontId="2" type="noConversion"/>
  <pageMargins left="0.19685039370078741" right="0.19685039370078741" top="0.19685039370078741" bottom="0.19685039370078741" header="0" footer="0"/>
  <pageSetup paperSize="9" scale="82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Z21"/>
  <sheetViews>
    <sheetView tabSelected="1" view="pageBreakPreview" zoomScale="75" zoomScaleSheetLayoutView="75" workbookViewId="0">
      <selection activeCell="R25" sqref="R25"/>
    </sheetView>
  </sheetViews>
  <sheetFormatPr defaultRowHeight="13.5"/>
  <cols>
    <col min="1" max="1" width="2.6640625" style="4" customWidth="1"/>
    <col min="2" max="3" width="9.77734375" style="4" customWidth="1"/>
    <col min="4" max="4" width="16" style="4" customWidth="1"/>
    <col min="5" max="5" width="14.21875" style="17" customWidth="1"/>
    <col min="6" max="6" width="14.21875" style="4" customWidth="1"/>
    <col min="7" max="7" width="16" style="4" bestFit="1" customWidth="1"/>
    <col min="8" max="8" width="9.33203125" style="4" customWidth="1"/>
    <col min="9" max="9" width="23.77734375" style="4" customWidth="1"/>
    <col min="10" max="10" width="12.77734375" style="4" customWidth="1"/>
    <col min="11" max="12" width="3.77734375" style="4" customWidth="1"/>
    <col min="13" max="13" width="6.77734375" style="4" customWidth="1"/>
    <col min="14" max="15" width="3.77734375" style="4" customWidth="1"/>
    <col min="16" max="16" width="5.77734375" style="4" customWidth="1"/>
    <col min="17" max="17" width="3.77734375" style="4" customWidth="1"/>
    <col min="18" max="18" width="13.77734375" style="4" customWidth="1"/>
    <col min="19" max="20" width="8.88671875" style="4"/>
    <col min="21" max="21" width="5.77734375" style="4" customWidth="1"/>
    <col min="22" max="22" width="2.109375" style="4" customWidth="1"/>
    <col min="23" max="23" width="5.77734375" style="4" customWidth="1"/>
    <col min="24" max="24" width="11.5546875" style="4" bestFit="1" customWidth="1"/>
    <col min="25" max="25" width="8.88671875" style="4"/>
    <col min="26" max="26" width="9.5546875" style="4" bestFit="1" customWidth="1"/>
    <col min="27" max="16384" width="8.88671875" style="4"/>
  </cols>
  <sheetData>
    <row r="3" spans="2:26" s="56" customFormat="1" ht="32.1" customHeight="1" thickBot="1">
      <c r="B3" s="334" t="s">
        <v>44</v>
      </c>
      <c r="C3" s="334"/>
      <c r="D3" s="54"/>
      <c r="E3" s="55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 t="s">
        <v>33</v>
      </c>
    </row>
    <row r="4" spans="2:26" ht="24.95" customHeight="1">
      <c r="B4" s="299" t="s">
        <v>1</v>
      </c>
      <c r="C4" s="300" t="s">
        <v>2</v>
      </c>
      <c r="D4" s="300" t="s">
        <v>3</v>
      </c>
      <c r="E4" s="335" t="s">
        <v>83</v>
      </c>
      <c r="F4" s="335" t="s">
        <v>84</v>
      </c>
      <c r="G4" s="300" t="s">
        <v>4</v>
      </c>
      <c r="H4" s="300"/>
      <c r="I4" s="326" t="s">
        <v>46</v>
      </c>
      <c r="J4" s="327"/>
      <c r="K4" s="327"/>
      <c r="L4" s="327"/>
      <c r="M4" s="327"/>
      <c r="N4" s="327"/>
      <c r="O4" s="327"/>
      <c r="P4" s="327"/>
      <c r="Q4" s="327"/>
      <c r="R4" s="328"/>
    </row>
    <row r="5" spans="2:26" ht="24.95" customHeight="1" thickBot="1">
      <c r="B5" s="288"/>
      <c r="C5" s="290"/>
      <c r="D5" s="290"/>
      <c r="E5" s="336"/>
      <c r="F5" s="336"/>
      <c r="G5" s="23" t="s">
        <v>5</v>
      </c>
      <c r="H5" s="23" t="s">
        <v>6</v>
      </c>
      <c r="I5" s="329"/>
      <c r="J5" s="330"/>
      <c r="K5" s="330"/>
      <c r="L5" s="330"/>
      <c r="M5" s="330"/>
      <c r="N5" s="330"/>
      <c r="O5" s="330"/>
      <c r="P5" s="330"/>
      <c r="Q5" s="330"/>
      <c r="R5" s="331"/>
    </row>
    <row r="6" spans="2:26" ht="24.95" customHeight="1" thickBot="1">
      <c r="B6" s="332" t="s">
        <v>7</v>
      </c>
      <c r="C6" s="333"/>
      <c r="D6" s="333"/>
      <c r="E6" s="176">
        <f>SUM(E7+E10+E12)</f>
        <v>158888000</v>
      </c>
      <c r="F6" s="176">
        <f>SUM(F7+F10+F12)</f>
        <v>157608000</v>
      </c>
      <c r="G6" s="188">
        <f>SUM(G7+G10+G12)</f>
        <v>-1280000</v>
      </c>
      <c r="H6" s="179">
        <f>F6/E6*100-100</f>
        <v>-0.80559891244146797</v>
      </c>
      <c r="I6" s="19"/>
      <c r="J6" s="20"/>
      <c r="K6" s="21"/>
      <c r="L6" s="21"/>
      <c r="M6" s="21"/>
      <c r="N6" s="21"/>
      <c r="O6" s="21"/>
      <c r="P6" s="21"/>
      <c r="Q6" s="21"/>
      <c r="R6" s="22">
        <f>R7+R10+R12</f>
        <v>157608000</v>
      </c>
      <c r="S6" s="10"/>
      <c r="T6" s="10"/>
    </row>
    <row r="7" spans="2:26" ht="24.95" customHeight="1">
      <c r="B7" s="324" t="s">
        <v>87</v>
      </c>
      <c r="C7" s="322" t="s">
        <v>87</v>
      </c>
      <c r="D7" s="118" t="s">
        <v>9</v>
      </c>
      <c r="E7" s="177">
        <f>E8</f>
        <v>145979240</v>
      </c>
      <c r="F7" s="177">
        <f>SUM(F8:F8)</f>
        <v>140767200</v>
      </c>
      <c r="G7" s="178">
        <f>F7-E7</f>
        <v>-5212040</v>
      </c>
      <c r="H7" s="180">
        <f>F7/E7*100-100</f>
        <v>-3.570398092221879</v>
      </c>
      <c r="I7" s="62" t="s">
        <v>88</v>
      </c>
      <c r="J7" s="12"/>
      <c r="K7" s="12"/>
      <c r="L7" s="12"/>
      <c r="M7" s="12"/>
      <c r="N7" s="12"/>
      <c r="O7" s="12"/>
      <c r="P7" s="12"/>
      <c r="Q7" s="12"/>
      <c r="R7" s="13">
        <f>R8</f>
        <v>140767200</v>
      </c>
      <c r="S7" s="129" t="s">
        <v>93</v>
      </c>
      <c r="U7" s="129" t="s">
        <v>94</v>
      </c>
      <c r="V7" s="129" t="s">
        <v>95</v>
      </c>
      <c r="W7" s="129" t="s">
        <v>96</v>
      </c>
      <c r="X7" s="4">
        <f>27*7</f>
        <v>189</v>
      </c>
      <c r="Y7" s="4">
        <f>X7*9800</f>
        <v>1852200</v>
      </c>
    </row>
    <row r="8" spans="2:26" ht="24.95" customHeight="1">
      <c r="B8" s="325"/>
      <c r="C8" s="323"/>
      <c r="D8" s="60" t="s">
        <v>88</v>
      </c>
      <c r="E8" s="9">
        <v>145979240</v>
      </c>
      <c r="F8" s="9">
        <f>R8</f>
        <v>140767200</v>
      </c>
      <c r="G8" s="9">
        <f t="shared" ref="G8:G11" si="0">F8-E8</f>
        <v>-5212040</v>
      </c>
      <c r="H8" s="181">
        <f t="shared" ref="H8:H13" si="1">F8/E8*100-100</f>
        <v>-3.570398092221879</v>
      </c>
      <c r="I8" s="1" t="s">
        <v>92</v>
      </c>
      <c r="J8" s="42">
        <v>11730600</v>
      </c>
      <c r="K8" s="36" t="s">
        <v>12</v>
      </c>
      <c r="L8" s="36" t="s">
        <v>13</v>
      </c>
      <c r="M8" s="63">
        <v>12</v>
      </c>
      <c r="N8" s="49" t="s">
        <v>38</v>
      </c>
      <c r="O8" s="36"/>
      <c r="P8" s="37"/>
      <c r="Q8" s="36"/>
      <c r="R8" s="43">
        <f>J8*M8</f>
        <v>140767200</v>
      </c>
      <c r="U8" s="129" t="s">
        <v>97</v>
      </c>
      <c r="V8" s="129" t="s">
        <v>95</v>
      </c>
      <c r="W8" s="129" t="s">
        <v>98</v>
      </c>
      <c r="X8" s="4">
        <f>36*28</f>
        <v>1008</v>
      </c>
      <c r="Y8" s="4">
        <f>X8*9800</f>
        <v>9878400</v>
      </c>
      <c r="Z8" s="4">
        <f>Y8+Y7</f>
        <v>11730600</v>
      </c>
    </row>
    <row r="9" spans="2:26" ht="9.9499999999999993" hidden="1" customHeight="1">
      <c r="B9" s="67"/>
      <c r="C9" s="117"/>
      <c r="D9" s="117"/>
      <c r="E9" s="8"/>
      <c r="F9" s="9"/>
      <c r="G9" s="9">
        <f t="shared" si="0"/>
        <v>0</v>
      </c>
      <c r="H9" s="181" t="e">
        <f t="shared" si="1"/>
        <v>#DIV/0!</v>
      </c>
      <c r="I9" s="14"/>
      <c r="J9" s="35">
        <v>1300000</v>
      </c>
      <c r="K9" s="36" t="s">
        <v>12</v>
      </c>
      <c r="L9" s="36" t="s">
        <v>13</v>
      </c>
      <c r="M9" s="37">
        <v>10</v>
      </c>
      <c r="N9" s="36" t="s">
        <v>14</v>
      </c>
      <c r="O9" s="36" t="s">
        <v>13</v>
      </c>
      <c r="P9" s="37">
        <v>1</v>
      </c>
      <c r="Q9" s="38" t="s">
        <v>15</v>
      </c>
      <c r="R9" s="15"/>
      <c r="U9" s="129" t="s">
        <v>97</v>
      </c>
      <c r="V9" s="129" t="s">
        <v>95</v>
      </c>
      <c r="W9" s="129" t="s">
        <v>98</v>
      </c>
    </row>
    <row r="10" spans="2:26" ht="24.95" customHeight="1">
      <c r="B10" s="61" t="s">
        <v>37</v>
      </c>
      <c r="C10" s="60" t="s">
        <v>32</v>
      </c>
      <c r="D10" s="117" t="s">
        <v>9</v>
      </c>
      <c r="E10" s="8">
        <f>E11</f>
        <v>12888574</v>
      </c>
      <c r="F10" s="8">
        <f>SUM(F11:F11)</f>
        <v>16500000</v>
      </c>
      <c r="G10" s="9">
        <f t="shared" si="0"/>
        <v>3611426</v>
      </c>
      <c r="H10" s="181">
        <f t="shared" si="1"/>
        <v>28.020369049361079</v>
      </c>
      <c r="I10" s="1" t="s">
        <v>40</v>
      </c>
      <c r="J10" s="35"/>
      <c r="K10" s="36"/>
      <c r="L10" s="36"/>
      <c r="M10" s="37"/>
      <c r="N10" s="36"/>
      <c r="O10" s="36"/>
      <c r="P10" s="37"/>
      <c r="Q10" s="38"/>
      <c r="R10" s="15">
        <f>SUM(R11:R11)</f>
        <v>16500000</v>
      </c>
      <c r="X10" s="4">
        <f>SUM(X7:X8)</f>
        <v>1197</v>
      </c>
    </row>
    <row r="11" spans="2:26" ht="24.95" customHeight="1">
      <c r="B11" s="67"/>
      <c r="C11" s="131"/>
      <c r="D11" s="60" t="s">
        <v>39</v>
      </c>
      <c r="E11" s="8">
        <v>12888574</v>
      </c>
      <c r="F11" s="9">
        <f>R11</f>
        <v>16500000</v>
      </c>
      <c r="G11" s="9">
        <f t="shared" si="0"/>
        <v>3611426</v>
      </c>
      <c r="H11" s="181">
        <f t="shared" si="1"/>
        <v>28.020369049361079</v>
      </c>
      <c r="I11" s="1" t="s">
        <v>75</v>
      </c>
      <c r="J11" s="35">
        <v>16500000</v>
      </c>
      <c r="K11" s="36" t="s">
        <v>12</v>
      </c>
      <c r="L11" s="36" t="s">
        <v>13</v>
      </c>
      <c r="M11" s="37">
        <v>1</v>
      </c>
      <c r="N11" s="36" t="s">
        <v>16</v>
      </c>
      <c r="O11" s="36"/>
      <c r="P11" s="37"/>
      <c r="Q11" s="131"/>
      <c r="R11" s="15">
        <f>J11*M11</f>
        <v>16500000</v>
      </c>
    </row>
    <row r="12" spans="2:26" ht="24.95" customHeight="1">
      <c r="B12" s="67" t="s">
        <v>10</v>
      </c>
      <c r="C12" s="117" t="s">
        <v>10</v>
      </c>
      <c r="D12" s="117" t="s">
        <v>9</v>
      </c>
      <c r="E12" s="8">
        <f>E13</f>
        <v>20186</v>
      </c>
      <c r="F12" s="8">
        <f>F13+F14</f>
        <v>340800</v>
      </c>
      <c r="G12" s="9">
        <f>F12-E12</f>
        <v>320614</v>
      </c>
      <c r="H12" s="181">
        <f t="shared" si="1"/>
        <v>1588.2988209650255</v>
      </c>
      <c r="I12" s="14" t="s">
        <v>10</v>
      </c>
      <c r="J12" s="35" t="s">
        <v>0</v>
      </c>
      <c r="K12" s="36" t="s">
        <v>0</v>
      </c>
      <c r="L12" s="36" t="s">
        <v>0</v>
      </c>
      <c r="M12" s="37" t="s">
        <v>0</v>
      </c>
      <c r="N12" s="36" t="s">
        <v>0</v>
      </c>
      <c r="O12" s="36" t="s">
        <v>0</v>
      </c>
      <c r="P12" s="37" t="s">
        <v>0</v>
      </c>
      <c r="Q12" s="66" t="s">
        <v>0</v>
      </c>
      <c r="R12" s="15">
        <f>SUM(R13:R14)</f>
        <v>340800</v>
      </c>
      <c r="U12" s="3"/>
    </row>
    <row r="13" spans="2:26" ht="24.95" customHeight="1">
      <c r="B13" s="98"/>
      <c r="C13" s="97"/>
      <c r="D13" s="116" t="s">
        <v>10</v>
      </c>
      <c r="E13" s="134">
        <v>20186</v>
      </c>
      <c r="F13" s="134">
        <f>R13</f>
        <v>320800</v>
      </c>
      <c r="G13" s="9">
        <f t="shared" ref="G13:G14" si="2">F13-E13</f>
        <v>300614</v>
      </c>
      <c r="H13" s="181">
        <f t="shared" si="1"/>
        <v>1489.220251659566</v>
      </c>
      <c r="I13" s="1" t="s">
        <v>206</v>
      </c>
      <c r="J13" s="74">
        <v>320800</v>
      </c>
      <c r="K13" s="49" t="s">
        <v>207</v>
      </c>
      <c r="L13" s="49" t="s">
        <v>208</v>
      </c>
      <c r="M13" s="37">
        <v>1</v>
      </c>
      <c r="N13" s="49" t="s">
        <v>209</v>
      </c>
      <c r="O13" s="75"/>
      <c r="P13" s="76"/>
      <c r="Q13" s="68"/>
      <c r="R13" s="77">
        <v>320800</v>
      </c>
      <c r="U13" s="3"/>
    </row>
    <row r="14" spans="2:26" ht="24.95" customHeight="1" thickBot="1">
      <c r="B14" s="44"/>
      <c r="C14" s="40"/>
      <c r="D14" s="113" t="s">
        <v>89</v>
      </c>
      <c r="E14" s="219"/>
      <c r="F14" s="219">
        <f>R14</f>
        <v>20000</v>
      </c>
      <c r="G14" s="114">
        <f t="shared" si="2"/>
        <v>20000</v>
      </c>
      <c r="H14" s="248">
        <v>0</v>
      </c>
      <c r="I14" s="115" t="s">
        <v>90</v>
      </c>
      <c r="J14" s="45">
        <v>10000</v>
      </c>
      <c r="K14" s="46" t="s">
        <v>12</v>
      </c>
      <c r="L14" s="46" t="s">
        <v>13</v>
      </c>
      <c r="M14" s="47">
        <v>2</v>
      </c>
      <c r="N14" s="46" t="s">
        <v>16</v>
      </c>
      <c r="O14" s="46"/>
      <c r="P14" s="47"/>
      <c r="Q14" s="40"/>
      <c r="R14" s="48">
        <f>J14*M14</f>
        <v>20000</v>
      </c>
      <c r="U14" s="3"/>
    </row>
    <row r="15" spans="2:26">
      <c r="U15" s="3"/>
    </row>
    <row r="16" spans="2:26">
      <c r="G16" s="129"/>
      <c r="U16" s="3"/>
    </row>
    <row r="17" spans="7:18">
      <c r="R17" s="11"/>
    </row>
    <row r="18" spans="7:18">
      <c r="G18" s="129"/>
    </row>
    <row r="21" spans="7:18">
      <c r="I21" s="197"/>
    </row>
  </sheetData>
  <mergeCells count="11">
    <mergeCell ref="B3:C3"/>
    <mergeCell ref="B4:B5"/>
    <mergeCell ref="C4:C5"/>
    <mergeCell ref="D4:D5"/>
    <mergeCell ref="F4:F5"/>
    <mergeCell ref="E4:E5"/>
    <mergeCell ref="C7:C8"/>
    <mergeCell ref="B7:B8"/>
    <mergeCell ref="G4:H4"/>
    <mergeCell ref="I4:R5"/>
    <mergeCell ref="B6:D6"/>
  </mergeCells>
  <phoneticPr fontId="2" type="noConversion"/>
  <printOptions horizontalCentered="1"/>
  <pageMargins left="0.15748031496062992" right="0.15748031496062992" top="0.19685039370078741" bottom="0.39370078740157483" header="0.19685039370078741" footer="0"/>
  <pageSetup paperSize="9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4"/>
  <sheetViews>
    <sheetView view="pageBreakPreview" topLeftCell="A55" zoomScale="75" zoomScaleNormal="75" zoomScaleSheetLayoutView="75" workbookViewId="0">
      <selection activeCell="E80" sqref="E80"/>
    </sheetView>
  </sheetViews>
  <sheetFormatPr defaultRowHeight="18" customHeight="1"/>
  <cols>
    <col min="1" max="1" width="1.77734375" style="4" customWidth="1"/>
    <col min="2" max="2" width="9.77734375" style="4" customWidth="1"/>
    <col min="3" max="3" width="12.33203125" style="4" customWidth="1"/>
    <col min="4" max="4" width="16.6640625" style="4" customWidth="1"/>
    <col min="5" max="6" width="14.88671875" style="4" customWidth="1"/>
    <col min="7" max="7" width="12.44140625" style="4" customWidth="1"/>
    <col min="8" max="8" width="9.5546875" style="25" customWidth="1"/>
    <col min="9" max="9" width="25" style="4" customWidth="1"/>
    <col min="10" max="10" width="13.21875" style="5" customWidth="1"/>
    <col min="11" max="12" width="3.77734375" style="5" customWidth="1"/>
    <col min="13" max="13" width="6.77734375" style="5" customWidth="1"/>
    <col min="14" max="15" width="3.77734375" style="5" customWidth="1"/>
    <col min="16" max="16" width="8.6640625" style="5" bestFit="1" customWidth="1"/>
    <col min="17" max="17" width="3.77734375" style="5" customWidth="1"/>
    <col min="18" max="18" width="2.44140625" style="5" bestFit="1" customWidth="1"/>
    <col min="19" max="19" width="4.109375" style="5" bestFit="1" customWidth="1"/>
    <col min="20" max="20" width="3.21875" style="5" bestFit="1" customWidth="1"/>
    <col min="21" max="21" width="13.77734375" style="4" customWidth="1"/>
    <col min="22" max="22" width="9.6640625" style="3" customWidth="1"/>
    <col min="23" max="23" width="2.44140625" style="4" customWidth="1"/>
    <col min="24" max="24" width="5.6640625" style="4" customWidth="1"/>
    <col min="25" max="26" width="11.5546875" style="4" bestFit="1" customWidth="1"/>
    <col min="27" max="16384" width="8.88671875" style="4"/>
  </cols>
  <sheetData>
    <row r="1" spans="2:26" ht="18" customHeight="1">
      <c r="U1" s="206">
        <f>U5-세입!F6</f>
        <v>0</v>
      </c>
    </row>
    <row r="2" spans="2:26" s="56" customFormat="1" ht="32.1" customHeight="1" thickBot="1">
      <c r="B2" s="2" t="s">
        <v>45</v>
      </c>
      <c r="C2" s="54"/>
      <c r="D2" s="54"/>
      <c r="E2" s="73"/>
      <c r="F2" s="209"/>
      <c r="G2" s="73"/>
      <c r="H2" s="57"/>
      <c r="I2" s="3"/>
      <c r="J2" s="130"/>
      <c r="K2" s="54"/>
      <c r="L2" s="54"/>
      <c r="M2" s="54"/>
      <c r="N2" s="54"/>
      <c r="O2" s="54"/>
      <c r="P2" s="54"/>
      <c r="Q2" s="54"/>
      <c r="R2" s="54"/>
      <c r="S2" s="54"/>
      <c r="T2" s="54"/>
      <c r="U2" s="58" t="s">
        <v>33</v>
      </c>
      <c r="V2" s="59"/>
    </row>
    <row r="3" spans="2:26" ht="22.5" customHeight="1">
      <c r="B3" s="299" t="s">
        <v>1</v>
      </c>
      <c r="C3" s="300" t="s">
        <v>2</v>
      </c>
      <c r="D3" s="300" t="s">
        <v>3</v>
      </c>
      <c r="E3" s="335" t="s">
        <v>81</v>
      </c>
      <c r="F3" s="348" t="s">
        <v>82</v>
      </c>
      <c r="G3" s="300" t="s">
        <v>4</v>
      </c>
      <c r="H3" s="300"/>
      <c r="I3" s="343" t="s">
        <v>43</v>
      </c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</row>
    <row r="4" spans="2:26" ht="22.5" customHeight="1" thickBot="1">
      <c r="B4" s="288"/>
      <c r="C4" s="290"/>
      <c r="D4" s="290"/>
      <c r="E4" s="350"/>
      <c r="F4" s="349"/>
      <c r="G4" s="23" t="s">
        <v>5</v>
      </c>
      <c r="H4" s="26" t="s">
        <v>6</v>
      </c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344"/>
      <c r="W4" s="69"/>
    </row>
    <row r="5" spans="2:26" ht="24.95" customHeight="1" thickBot="1">
      <c r="B5" s="332" t="s">
        <v>7</v>
      </c>
      <c r="C5" s="345"/>
      <c r="D5" s="345"/>
      <c r="E5" s="188">
        <f>+E6+E41+E45+E65</f>
        <v>158888000</v>
      </c>
      <c r="F5" s="188">
        <f>+F6+F41+F45+F65+F68</f>
        <v>157608000</v>
      </c>
      <c r="G5" s="188">
        <f>SUM(G6,G41,G45,)</f>
        <v>-1586610</v>
      </c>
      <c r="H5" s="189">
        <f>F5/E5*100-100</f>
        <v>-0.80559891244146797</v>
      </c>
      <c r="I5" s="64"/>
      <c r="J5" s="64"/>
      <c r="U5" s="65">
        <f>U6+U41+U45+U65+U68</f>
        <v>157608000</v>
      </c>
      <c r="W5" s="11"/>
    </row>
    <row r="6" spans="2:26" ht="24.95" customHeight="1">
      <c r="B6" s="128" t="s">
        <v>73</v>
      </c>
      <c r="C6" s="346" t="s">
        <v>34</v>
      </c>
      <c r="D6" s="347"/>
      <c r="E6" s="178">
        <f>+E7+E22</f>
        <v>151138320</v>
      </c>
      <c r="F6" s="178">
        <f>+F7+F22</f>
        <v>142526710</v>
      </c>
      <c r="G6" s="178">
        <f>F6-E6</f>
        <v>-8611610</v>
      </c>
      <c r="H6" s="180">
        <f>F6/E6*100-100</f>
        <v>-5.6978336136063916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>
        <f>SUM(U7,,U22)</f>
        <v>142526710</v>
      </c>
      <c r="Z6" s="197">
        <f>세출!F5-세입!F6</f>
        <v>0</v>
      </c>
    </row>
    <row r="7" spans="2:26" ht="24.95" customHeight="1">
      <c r="B7" s="67"/>
      <c r="C7" s="131" t="s">
        <v>11</v>
      </c>
      <c r="D7" s="60" t="s">
        <v>35</v>
      </c>
      <c r="E7" s="9">
        <f>E8+E10+E12+E18</f>
        <v>148358320</v>
      </c>
      <c r="F7" s="9">
        <f>SUM(F8,,F10,F12,F18)</f>
        <v>131166710</v>
      </c>
      <c r="G7" s="9">
        <f>F7-E7</f>
        <v>-17191610</v>
      </c>
      <c r="H7" s="181">
        <f>F7/E7*100-100</f>
        <v>-11.587897463384593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>
        <f>SUM(U8,U10,U12,U18)</f>
        <v>131166710</v>
      </c>
    </row>
    <row r="8" spans="2:26" ht="24.95" customHeight="1">
      <c r="B8" s="67"/>
      <c r="C8" s="131"/>
      <c r="D8" s="60" t="s">
        <v>77</v>
      </c>
      <c r="E8" s="9">
        <v>125367480</v>
      </c>
      <c r="F8" s="9">
        <f>U8</f>
        <v>109227840</v>
      </c>
      <c r="G8" s="9">
        <f>F8-E8</f>
        <v>-16139640</v>
      </c>
      <c r="H8" s="181">
        <f>F8/E8*100-100</f>
        <v>-12.873864897021136</v>
      </c>
      <c r="I8" s="1" t="s">
        <v>76</v>
      </c>
      <c r="J8" s="35"/>
      <c r="K8" s="36"/>
      <c r="L8" s="36"/>
      <c r="M8" s="37"/>
      <c r="N8" s="36"/>
      <c r="O8" s="36"/>
      <c r="P8" s="37"/>
      <c r="Q8" s="131"/>
      <c r="R8" s="14"/>
      <c r="S8" s="14"/>
      <c r="T8" s="14"/>
      <c r="U8" s="15">
        <f>SUM(U9:U9)</f>
        <v>109227840</v>
      </c>
      <c r="V8" s="198" t="s">
        <v>100</v>
      </c>
      <c r="W8" s="199"/>
      <c r="X8" s="200" t="s">
        <v>101</v>
      </c>
      <c r="Y8" s="200" t="s">
        <v>102</v>
      </c>
    </row>
    <row r="9" spans="2:26" ht="24.95" customHeight="1">
      <c r="B9" s="67"/>
      <c r="C9" s="131"/>
      <c r="D9" s="131"/>
      <c r="E9" s="9"/>
      <c r="F9" s="9"/>
      <c r="G9" s="9"/>
      <c r="H9" s="181"/>
      <c r="I9" s="196" t="s">
        <v>86</v>
      </c>
      <c r="J9" s="35">
        <v>9102320</v>
      </c>
      <c r="K9" s="36" t="s">
        <v>12</v>
      </c>
      <c r="L9" s="36" t="s">
        <v>13</v>
      </c>
      <c r="M9" s="37">
        <v>12</v>
      </c>
      <c r="N9" s="49" t="s">
        <v>67</v>
      </c>
      <c r="O9" s="49"/>
      <c r="P9" s="37"/>
      <c r="Q9" s="131"/>
      <c r="R9" s="131"/>
      <c r="S9" s="131"/>
      <c r="T9" s="131"/>
      <c r="U9" s="15">
        <f>J9*M9</f>
        <v>109227840</v>
      </c>
      <c r="V9" s="198">
        <v>1197</v>
      </c>
      <c r="W9" s="200" t="s">
        <v>99</v>
      </c>
      <c r="X9" s="201">
        <v>7525</v>
      </c>
      <c r="Y9" s="202">
        <f>ROUNDDOWN(X9*V9,-1)</f>
        <v>9007420</v>
      </c>
    </row>
    <row r="10" spans="2:26" ht="24.95" customHeight="1">
      <c r="B10" s="67"/>
      <c r="C10" s="131"/>
      <c r="D10" s="131" t="s">
        <v>27</v>
      </c>
      <c r="E10" s="9">
        <v>10447290</v>
      </c>
      <c r="F10" s="9">
        <f>U10</f>
        <v>9102320</v>
      </c>
      <c r="G10" s="9">
        <f>F10-E10</f>
        <v>-1344970</v>
      </c>
      <c r="H10" s="181">
        <f>F10/E10*100-100</f>
        <v>-12.873864897021136</v>
      </c>
      <c r="I10" s="14" t="s">
        <v>27</v>
      </c>
      <c r="J10" s="35"/>
      <c r="K10" s="36"/>
      <c r="L10" s="36"/>
      <c r="M10" s="37"/>
      <c r="N10" s="36"/>
      <c r="O10" s="36"/>
      <c r="P10" s="37"/>
      <c r="Q10" s="131"/>
      <c r="R10" s="131"/>
      <c r="S10" s="131"/>
      <c r="T10" s="131"/>
      <c r="U10" s="15">
        <f>U11</f>
        <v>9102320</v>
      </c>
    </row>
    <row r="11" spans="2:26" ht="24.95" customHeight="1">
      <c r="B11" s="67"/>
      <c r="C11" s="131"/>
      <c r="D11" s="131"/>
      <c r="E11" s="9"/>
      <c r="F11" s="9"/>
      <c r="G11" s="9">
        <f t="shared" ref="G11:G19" si="0">F11-E11</f>
        <v>0</v>
      </c>
      <c r="H11" s="181"/>
      <c r="I11" s="1" t="s">
        <v>54</v>
      </c>
      <c r="J11" s="35">
        <f>+U8</f>
        <v>109227840</v>
      </c>
      <c r="K11" s="36" t="s">
        <v>12</v>
      </c>
      <c r="L11" s="49" t="s">
        <v>41</v>
      </c>
      <c r="M11" s="37">
        <v>12</v>
      </c>
      <c r="N11" s="36" t="s">
        <v>14</v>
      </c>
      <c r="O11" s="36"/>
      <c r="P11" s="37"/>
      <c r="Q11" s="131"/>
      <c r="R11" s="131"/>
      <c r="S11" s="131"/>
      <c r="T11" s="131"/>
      <c r="U11" s="15">
        <f>ROUNDDOWN(J11/M11,-1)</f>
        <v>9102320</v>
      </c>
      <c r="V11" s="207"/>
    </row>
    <row r="12" spans="2:26" ht="24.95" customHeight="1">
      <c r="B12" s="67"/>
      <c r="C12" s="131"/>
      <c r="D12" s="131" t="s">
        <v>25</v>
      </c>
      <c r="E12" s="9">
        <v>11543550</v>
      </c>
      <c r="F12" s="9">
        <f>U12</f>
        <v>10086550</v>
      </c>
      <c r="G12" s="9">
        <f>F12-E12</f>
        <v>-1457000</v>
      </c>
      <c r="H12" s="181">
        <f>F12/E12*100-100</f>
        <v>-12.621767134027223</v>
      </c>
      <c r="I12" s="14" t="s">
        <v>28</v>
      </c>
      <c r="J12" s="35"/>
      <c r="K12" s="36"/>
      <c r="L12" s="36"/>
      <c r="M12" s="37"/>
      <c r="N12" s="36"/>
      <c r="O12" s="36"/>
      <c r="P12" s="37"/>
      <c r="Q12" s="131"/>
      <c r="R12" s="131"/>
      <c r="S12" s="131"/>
      <c r="T12" s="131"/>
      <c r="U12" s="15">
        <f>SUM(U13:U17)</f>
        <v>10086550</v>
      </c>
      <c r="W12" s="10"/>
    </row>
    <row r="13" spans="2:26" ht="24.95" customHeight="1">
      <c r="B13" s="67"/>
      <c r="C13" s="131"/>
      <c r="D13" s="131"/>
      <c r="E13" s="9"/>
      <c r="F13" s="9"/>
      <c r="G13" s="9">
        <f t="shared" si="0"/>
        <v>0</v>
      </c>
      <c r="H13" s="181"/>
      <c r="I13" s="1" t="s">
        <v>47</v>
      </c>
      <c r="J13" s="35">
        <f>J11</f>
        <v>109227840</v>
      </c>
      <c r="K13" s="36" t="s">
        <v>12</v>
      </c>
      <c r="L13" s="36" t="s">
        <v>13</v>
      </c>
      <c r="M13" s="50">
        <v>4.5</v>
      </c>
      <c r="N13" s="36" t="s">
        <v>6</v>
      </c>
      <c r="O13" s="36"/>
      <c r="P13" s="37"/>
      <c r="Q13" s="131"/>
      <c r="R13" s="131"/>
      <c r="S13" s="131"/>
      <c r="T13" s="131"/>
      <c r="U13" s="51">
        <f>ROUNDDOWN((J13*M13/100),-1)</f>
        <v>4915250</v>
      </c>
    </row>
    <row r="14" spans="2:26" ht="24.95" customHeight="1">
      <c r="B14" s="67"/>
      <c r="C14" s="131"/>
      <c r="D14" s="131"/>
      <c r="E14" s="9"/>
      <c r="F14" s="9"/>
      <c r="G14" s="9">
        <f t="shared" si="0"/>
        <v>0</v>
      </c>
      <c r="H14" s="181"/>
      <c r="I14" s="1" t="s">
        <v>48</v>
      </c>
      <c r="J14" s="35">
        <f>J11</f>
        <v>109227840</v>
      </c>
      <c r="K14" s="36" t="s">
        <v>12</v>
      </c>
      <c r="L14" s="36" t="s">
        <v>13</v>
      </c>
      <c r="M14" s="52">
        <v>3.06</v>
      </c>
      <c r="N14" s="36" t="s">
        <v>6</v>
      </c>
      <c r="O14" s="36"/>
      <c r="P14" s="37"/>
      <c r="Q14" s="131"/>
      <c r="R14" s="131"/>
      <c r="S14" s="131"/>
      <c r="T14" s="131"/>
      <c r="U14" s="15">
        <f>ROUNDDOWN((J14*M14/100),-1)</f>
        <v>3342370</v>
      </c>
    </row>
    <row r="15" spans="2:26" ht="24.95" customHeight="1">
      <c r="B15" s="67"/>
      <c r="C15" s="131"/>
      <c r="D15" s="131"/>
      <c r="E15" s="9"/>
      <c r="F15" s="9"/>
      <c r="G15" s="9">
        <f t="shared" si="0"/>
        <v>0</v>
      </c>
      <c r="H15" s="181"/>
      <c r="I15" s="1" t="s">
        <v>49</v>
      </c>
      <c r="J15" s="35">
        <f>U14</f>
        <v>3342370</v>
      </c>
      <c r="K15" s="36" t="s">
        <v>12</v>
      </c>
      <c r="L15" s="36" t="s">
        <v>13</v>
      </c>
      <c r="M15" s="52">
        <v>6.55</v>
      </c>
      <c r="N15" s="36" t="s">
        <v>6</v>
      </c>
      <c r="O15" s="36"/>
      <c r="P15" s="37"/>
      <c r="Q15" s="131"/>
      <c r="R15" s="131"/>
      <c r="S15" s="131"/>
      <c r="T15" s="131"/>
      <c r="U15" s="15">
        <f>ROUNDDOWN((J15*M15/100),-1)</f>
        <v>218920</v>
      </c>
    </row>
    <row r="16" spans="2:26" ht="24.95" customHeight="1">
      <c r="B16" s="67"/>
      <c r="C16" s="131"/>
      <c r="D16" s="131"/>
      <c r="E16" s="9"/>
      <c r="F16" s="9"/>
      <c r="G16" s="9">
        <f t="shared" si="0"/>
        <v>0</v>
      </c>
      <c r="H16" s="181"/>
      <c r="I16" s="1" t="s">
        <v>51</v>
      </c>
      <c r="J16" s="35">
        <f>J11</f>
        <v>109227840</v>
      </c>
      <c r="K16" s="36" t="s">
        <v>12</v>
      </c>
      <c r="L16" s="36" t="s">
        <v>13</v>
      </c>
      <c r="M16" s="52">
        <v>0.9</v>
      </c>
      <c r="N16" s="36" t="s">
        <v>6</v>
      </c>
      <c r="O16" s="36"/>
      <c r="P16" s="37"/>
      <c r="Q16" s="131"/>
      <c r="R16" s="131"/>
      <c r="S16" s="131"/>
      <c r="T16" s="131"/>
      <c r="U16" s="15">
        <f>ROUNDDOWN((J16*M16/100),-1)</f>
        <v>983050</v>
      </c>
    </row>
    <row r="17" spans="2:21" ht="24.95" customHeight="1">
      <c r="B17" s="67"/>
      <c r="C17" s="131"/>
      <c r="D17" s="131"/>
      <c r="E17" s="9"/>
      <c r="F17" s="9"/>
      <c r="G17" s="9">
        <f t="shared" si="0"/>
        <v>0</v>
      </c>
      <c r="H17" s="181"/>
      <c r="I17" s="1" t="s">
        <v>50</v>
      </c>
      <c r="J17" s="35">
        <f>J11</f>
        <v>109227840</v>
      </c>
      <c r="K17" s="36" t="s">
        <v>12</v>
      </c>
      <c r="L17" s="36" t="s">
        <v>13</v>
      </c>
      <c r="M17" s="52">
        <v>0.57399999999999995</v>
      </c>
      <c r="N17" s="36" t="s">
        <v>6</v>
      </c>
      <c r="O17" s="36"/>
      <c r="P17" s="37"/>
      <c r="Q17" s="131"/>
      <c r="R17" s="131"/>
      <c r="S17" s="131"/>
      <c r="T17" s="131"/>
      <c r="U17" s="15">
        <f>ROUNDDOWN((J17*M17/100),-1)</f>
        <v>626960</v>
      </c>
    </row>
    <row r="18" spans="2:21" ht="24.95" customHeight="1">
      <c r="B18" s="67"/>
      <c r="C18" s="131"/>
      <c r="D18" s="131" t="s">
        <v>17</v>
      </c>
      <c r="E18" s="9">
        <v>1000000</v>
      </c>
      <c r="F18" s="9">
        <f>U18</f>
        <v>2750000</v>
      </c>
      <c r="G18" s="9">
        <f>F18-E18</f>
        <v>1750000</v>
      </c>
      <c r="H18" s="181">
        <f>F18/E18*100-100</f>
        <v>175</v>
      </c>
      <c r="I18" s="14" t="s">
        <v>17</v>
      </c>
      <c r="J18" s="41"/>
      <c r="K18" s="36"/>
      <c r="L18" s="36"/>
      <c r="M18" s="37"/>
      <c r="N18" s="49"/>
      <c r="O18" s="36"/>
      <c r="P18" s="37"/>
      <c r="Q18" s="131"/>
      <c r="R18" s="131"/>
      <c r="S18" s="131"/>
      <c r="T18" s="131"/>
      <c r="U18" s="15">
        <f>SUM(U19:U21)</f>
        <v>2750000</v>
      </c>
    </row>
    <row r="19" spans="2:21" ht="24.95" customHeight="1">
      <c r="B19" s="67"/>
      <c r="C19" s="112"/>
      <c r="D19" s="112"/>
      <c r="E19" s="9"/>
      <c r="F19" s="9"/>
      <c r="G19" s="9">
        <f t="shared" si="0"/>
        <v>0</v>
      </c>
      <c r="H19" s="181"/>
      <c r="I19" s="1" t="s">
        <v>172</v>
      </c>
      <c r="J19" s="35">
        <v>100000</v>
      </c>
      <c r="K19" s="36" t="s">
        <v>12</v>
      </c>
      <c r="L19" s="36" t="s">
        <v>13</v>
      </c>
      <c r="M19" s="63">
        <v>10</v>
      </c>
      <c r="N19" s="49" t="s">
        <v>122</v>
      </c>
      <c r="O19" s="81" t="s">
        <v>13</v>
      </c>
      <c r="P19" s="82">
        <v>2</v>
      </c>
      <c r="Q19" s="81" t="s">
        <v>16</v>
      </c>
      <c r="R19" s="112"/>
      <c r="S19" s="112"/>
      <c r="T19" s="112"/>
      <c r="U19" s="15">
        <f>P19*M19*J19</f>
        <v>2000000</v>
      </c>
    </row>
    <row r="20" spans="2:21" ht="24.95" customHeight="1">
      <c r="B20" s="67"/>
      <c r="C20" s="131"/>
      <c r="D20" s="131"/>
      <c r="E20" s="9"/>
      <c r="F20" s="9"/>
      <c r="G20" s="9"/>
      <c r="H20" s="181"/>
      <c r="I20" s="1" t="s">
        <v>133</v>
      </c>
      <c r="J20" s="35">
        <v>100000</v>
      </c>
      <c r="K20" s="36" t="s">
        <v>12</v>
      </c>
      <c r="L20" s="36" t="s">
        <v>13</v>
      </c>
      <c r="M20" s="63">
        <v>4</v>
      </c>
      <c r="N20" s="49" t="s">
        <v>124</v>
      </c>
      <c r="O20" s="81"/>
      <c r="P20" s="82"/>
      <c r="Q20" s="81"/>
      <c r="R20" s="131"/>
      <c r="S20" s="131"/>
      <c r="T20" s="131"/>
      <c r="U20" s="15">
        <f>M20*J20</f>
        <v>400000</v>
      </c>
    </row>
    <row r="21" spans="2:21" ht="24.95" customHeight="1">
      <c r="B21" s="67"/>
      <c r="C21" s="214"/>
      <c r="D21" s="214"/>
      <c r="E21" s="9"/>
      <c r="F21" s="9"/>
      <c r="G21" s="9"/>
      <c r="H21" s="181"/>
      <c r="I21" s="1" t="s">
        <v>148</v>
      </c>
      <c r="J21" s="35">
        <v>35000</v>
      </c>
      <c r="K21" s="49" t="s">
        <v>146</v>
      </c>
      <c r="L21" s="36" t="s">
        <v>13</v>
      </c>
      <c r="M21" s="63">
        <v>10</v>
      </c>
      <c r="N21" s="49" t="s">
        <v>15</v>
      </c>
      <c r="O21" s="81"/>
      <c r="P21" s="82"/>
      <c r="Q21" s="81"/>
      <c r="R21" s="214"/>
      <c r="S21" s="214"/>
      <c r="T21" s="214"/>
      <c r="U21" s="15">
        <f>M21*J21</f>
        <v>350000</v>
      </c>
    </row>
    <row r="22" spans="2:21" ht="24.95" customHeight="1">
      <c r="B22" s="67" t="s">
        <v>0</v>
      </c>
      <c r="C22" s="112" t="s">
        <v>18</v>
      </c>
      <c r="D22" s="60" t="s">
        <v>35</v>
      </c>
      <c r="E22" s="9">
        <f>E23+E24+E28+E32+E36</f>
        <v>2780000</v>
      </c>
      <c r="F22" s="9">
        <f>F23+F24+F28+F32+F36+F38</f>
        <v>11360000</v>
      </c>
      <c r="G22" s="9">
        <f t="shared" ref="G22:G49" si="1">F22-E22</f>
        <v>8580000</v>
      </c>
      <c r="H22" s="181">
        <f t="shared" ref="H22:H42" si="2">F22/E22*100-100</f>
        <v>308.6330935251799</v>
      </c>
      <c r="I22" s="1" t="s">
        <v>147</v>
      </c>
      <c r="J22" s="35" t="s">
        <v>0</v>
      </c>
      <c r="K22" s="36" t="s">
        <v>0</v>
      </c>
      <c r="L22" s="36" t="s">
        <v>0</v>
      </c>
      <c r="M22" s="37" t="s">
        <v>0</v>
      </c>
      <c r="N22" s="36" t="s">
        <v>0</v>
      </c>
      <c r="O22" s="36" t="s">
        <v>0</v>
      </c>
      <c r="P22" s="37" t="s">
        <v>0</v>
      </c>
      <c r="Q22" s="112" t="s">
        <v>0</v>
      </c>
      <c r="R22" s="112"/>
      <c r="S22" s="112"/>
      <c r="T22" s="112"/>
      <c r="U22" s="15">
        <f>+U23+U24+U28+U32+U36+U38</f>
        <v>11360000</v>
      </c>
    </row>
    <row r="23" spans="2:21" ht="24.95" customHeight="1">
      <c r="B23" s="67"/>
      <c r="C23" s="112"/>
      <c r="D23" s="60" t="s">
        <v>78</v>
      </c>
      <c r="E23" s="9">
        <v>200000</v>
      </c>
      <c r="F23" s="9">
        <f>U23</f>
        <v>400000</v>
      </c>
      <c r="G23" s="9">
        <f t="shared" si="1"/>
        <v>200000</v>
      </c>
      <c r="H23" s="181">
        <f t="shared" si="2"/>
        <v>100</v>
      </c>
      <c r="I23" s="14" t="s">
        <v>29</v>
      </c>
      <c r="J23" s="35">
        <v>100000</v>
      </c>
      <c r="K23" s="36" t="s">
        <v>12</v>
      </c>
      <c r="L23" s="36" t="s">
        <v>13</v>
      </c>
      <c r="M23" s="37">
        <v>4</v>
      </c>
      <c r="N23" s="36" t="s">
        <v>16</v>
      </c>
      <c r="O23" s="36" t="s">
        <v>0</v>
      </c>
      <c r="P23" s="37" t="s">
        <v>0</v>
      </c>
      <c r="Q23" s="112" t="s">
        <v>0</v>
      </c>
      <c r="R23" s="112"/>
      <c r="S23" s="112"/>
      <c r="T23" s="112"/>
      <c r="U23" s="15">
        <f>+J23*M23</f>
        <v>400000</v>
      </c>
    </row>
    <row r="24" spans="2:21" ht="24.75" customHeight="1">
      <c r="B24" s="67"/>
      <c r="C24" s="112"/>
      <c r="D24" s="112" t="s">
        <v>19</v>
      </c>
      <c r="E24" s="9">
        <v>1680000</v>
      </c>
      <c r="F24" s="9">
        <f>U24</f>
        <v>3400000</v>
      </c>
      <c r="G24" s="9">
        <f t="shared" si="1"/>
        <v>1720000</v>
      </c>
      <c r="H24" s="181">
        <f t="shared" si="2"/>
        <v>102.38095238095238</v>
      </c>
      <c r="I24" s="14" t="s">
        <v>30</v>
      </c>
      <c r="J24" s="41"/>
      <c r="K24" s="36"/>
      <c r="L24" s="36"/>
      <c r="M24" s="37"/>
      <c r="N24" s="49"/>
      <c r="O24" s="36"/>
      <c r="P24" s="37"/>
      <c r="Q24" s="112"/>
      <c r="R24" s="112"/>
      <c r="S24" s="112"/>
      <c r="T24" s="112"/>
      <c r="U24" s="15">
        <f>SUM(U25:U27)</f>
        <v>3400000</v>
      </c>
    </row>
    <row r="25" spans="2:21" ht="24.95" customHeight="1">
      <c r="B25" s="67"/>
      <c r="C25" s="112"/>
      <c r="D25" s="112"/>
      <c r="E25" s="9"/>
      <c r="F25" s="9"/>
      <c r="G25" s="9"/>
      <c r="H25" s="181"/>
      <c r="I25" s="1" t="s">
        <v>66</v>
      </c>
      <c r="J25" s="41">
        <v>200000</v>
      </c>
      <c r="K25" s="36" t="s">
        <v>12</v>
      </c>
      <c r="L25" s="36" t="s">
        <v>13</v>
      </c>
      <c r="M25" s="37">
        <v>4</v>
      </c>
      <c r="N25" s="49" t="s">
        <v>16</v>
      </c>
      <c r="O25" s="36"/>
      <c r="P25" s="37"/>
      <c r="Q25" s="112"/>
      <c r="R25" s="112"/>
      <c r="S25" s="112"/>
      <c r="T25" s="112"/>
      <c r="U25" s="15">
        <f>M25*J25</f>
        <v>800000</v>
      </c>
    </row>
    <row r="26" spans="2:21" ht="24.95" customHeight="1">
      <c r="B26" s="67"/>
      <c r="C26" s="112"/>
      <c r="D26" s="112"/>
      <c r="E26" s="9"/>
      <c r="F26" s="9"/>
      <c r="G26" s="9"/>
      <c r="H26" s="181"/>
      <c r="I26" s="1" t="s">
        <v>134</v>
      </c>
      <c r="J26" s="41">
        <v>150000</v>
      </c>
      <c r="K26" s="36" t="s">
        <v>12</v>
      </c>
      <c r="L26" s="36" t="s">
        <v>13</v>
      </c>
      <c r="M26" s="37">
        <v>12</v>
      </c>
      <c r="N26" s="49" t="s">
        <v>16</v>
      </c>
      <c r="O26" s="36"/>
      <c r="P26" s="37"/>
      <c r="Q26" s="112"/>
      <c r="R26" s="112"/>
      <c r="S26" s="112"/>
      <c r="T26" s="112"/>
      <c r="U26" s="15">
        <f>M26*J26</f>
        <v>1800000</v>
      </c>
    </row>
    <row r="27" spans="2:21" ht="24.95" customHeight="1">
      <c r="B27" s="67"/>
      <c r="C27" s="131"/>
      <c r="D27" s="131"/>
      <c r="E27" s="9"/>
      <c r="F27" s="9"/>
      <c r="G27" s="9"/>
      <c r="H27" s="181"/>
      <c r="I27" s="1" t="s">
        <v>129</v>
      </c>
      <c r="J27" s="41">
        <v>200000</v>
      </c>
      <c r="K27" s="36" t="s">
        <v>12</v>
      </c>
      <c r="L27" s="36"/>
      <c r="M27" s="37">
        <v>4</v>
      </c>
      <c r="N27" s="49" t="s">
        <v>16</v>
      </c>
      <c r="O27" s="36"/>
      <c r="P27" s="37"/>
      <c r="Q27" s="131"/>
      <c r="R27" s="131"/>
      <c r="S27" s="131"/>
      <c r="T27" s="131"/>
      <c r="U27" s="15">
        <f>M27*J27</f>
        <v>800000</v>
      </c>
    </row>
    <row r="28" spans="2:21" ht="24.95" customHeight="1">
      <c r="B28" s="67"/>
      <c r="C28" s="112"/>
      <c r="D28" s="112" t="s">
        <v>26</v>
      </c>
      <c r="E28" s="9">
        <v>100000</v>
      </c>
      <c r="F28" s="9">
        <f>U28</f>
        <v>1500000</v>
      </c>
      <c r="G28" s="9">
        <f t="shared" si="1"/>
        <v>1400000</v>
      </c>
      <c r="H28" s="181">
        <f t="shared" si="2"/>
        <v>1400</v>
      </c>
      <c r="I28" s="1" t="s">
        <v>26</v>
      </c>
      <c r="J28" s="41"/>
      <c r="K28" s="36"/>
      <c r="L28" s="36"/>
      <c r="M28" s="37"/>
      <c r="N28" s="49"/>
      <c r="O28" s="36"/>
      <c r="P28" s="37"/>
      <c r="Q28" s="112"/>
      <c r="R28" s="112"/>
      <c r="S28" s="112"/>
      <c r="T28" s="112"/>
      <c r="U28" s="15">
        <f>SUM(U29:U31)</f>
        <v>1500000</v>
      </c>
    </row>
    <row r="29" spans="2:21" ht="24.95" customHeight="1">
      <c r="B29" s="67"/>
      <c r="C29" s="112"/>
      <c r="D29" s="112"/>
      <c r="E29" s="9"/>
      <c r="F29" s="9"/>
      <c r="G29" s="9"/>
      <c r="H29" s="181"/>
      <c r="I29" s="1" t="s">
        <v>139</v>
      </c>
      <c r="J29" s="41">
        <v>50000</v>
      </c>
      <c r="K29" s="49" t="s">
        <v>53</v>
      </c>
      <c r="L29" s="36" t="s">
        <v>13</v>
      </c>
      <c r="M29" s="37">
        <v>2</v>
      </c>
      <c r="N29" s="49" t="s">
        <v>16</v>
      </c>
      <c r="O29" s="36"/>
      <c r="P29" s="37"/>
      <c r="Q29" s="112"/>
      <c r="R29" s="112"/>
      <c r="S29" s="112"/>
      <c r="T29" s="112"/>
      <c r="U29" s="15">
        <f>J29*M29</f>
        <v>100000</v>
      </c>
    </row>
    <row r="30" spans="2:21" ht="24.95" customHeight="1">
      <c r="B30" s="67"/>
      <c r="C30" s="112"/>
      <c r="D30" s="112"/>
      <c r="E30" s="9"/>
      <c r="F30" s="9"/>
      <c r="G30" s="9"/>
      <c r="H30" s="181"/>
      <c r="I30" s="1" t="s">
        <v>64</v>
      </c>
      <c r="J30" s="41">
        <v>50000</v>
      </c>
      <c r="K30" s="36" t="s">
        <v>12</v>
      </c>
      <c r="L30" s="36" t="s">
        <v>13</v>
      </c>
      <c r="M30" s="37">
        <v>12</v>
      </c>
      <c r="N30" s="49" t="s">
        <v>16</v>
      </c>
      <c r="O30" s="36"/>
      <c r="P30" s="37"/>
      <c r="Q30" s="112"/>
      <c r="R30" s="112"/>
      <c r="S30" s="112"/>
      <c r="T30" s="112"/>
      <c r="U30" s="15">
        <f>M30*J30</f>
        <v>600000</v>
      </c>
    </row>
    <row r="31" spans="2:21" ht="24.95" customHeight="1">
      <c r="B31" s="67"/>
      <c r="C31" s="112"/>
      <c r="D31" s="112"/>
      <c r="E31" s="9"/>
      <c r="F31" s="9"/>
      <c r="G31" s="9"/>
      <c r="H31" s="181"/>
      <c r="I31" s="1" t="s">
        <v>65</v>
      </c>
      <c r="J31" s="41">
        <v>200000</v>
      </c>
      <c r="K31" s="36" t="s">
        <v>12</v>
      </c>
      <c r="L31" s="36" t="s">
        <v>13</v>
      </c>
      <c r="M31" s="37">
        <v>4</v>
      </c>
      <c r="N31" s="49" t="s">
        <v>138</v>
      </c>
      <c r="O31" s="36"/>
      <c r="P31" s="37"/>
      <c r="Q31" s="112"/>
      <c r="R31" s="112"/>
      <c r="S31" s="112"/>
      <c r="T31" s="112"/>
      <c r="U31" s="15">
        <f>M31*J31</f>
        <v>800000</v>
      </c>
    </row>
    <row r="32" spans="2:21" ht="24.95" customHeight="1">
      <c r="B32" s="67"/>
      <c r="C32" s="112"/>
      <c r="D32" s="112" t="s">
        <v>21</v>
      </c>
      <c r="E32" s="9">
        <v>800000</v>
      </c>
      <c r="F32" s="9">
        <f>U32</f>
        <v>1300000</v>
      </c>
      <c r="G32" s="9">
        <f t="shared" si="1"/>
        <v>500000</v>
      </c>
      <c r="H32" s="181">
        <f t="shared" si="2"/>
        <v>62.5</v>
      </c>
      <c r="I32" s="14" t="s">
        <v>21</v>
      </c>
      <c r="J32" s="41"/>
      <c r="K32" s="36"/>
      <c r="L32" s="36"/>
      <c r="M32" s="37"/>
      <c r="N32" s="49"/>
      <c r="O32" s="36"/>
      <c r="P32" s="37"/>
      <c r="Q32" s="112"/>
      <c r="R32" s="112"/>
      <c r="S32" s="112"/>
      <c r="T32" s="112"/>
      <c r="U32" s="15">
        <f>SUM(U33:U35)</f>
        <v>1300000</v>
      </c>
    </row>
    <row r="33" spans="2:21" ht="24.95" customHeight="1">
      <c r="B33" s="67"/>
      <c r="C33" s="131"/>
      <c r="D33" s="131"/>
      <c r="E33" s="9"/>
      <c r="F33" s="9"/>
      <c r="G33" s="9"/>
      <c r="H33" s="181"/>
      <c r="I33" s="1" t="s">
        <v>130</v>
      </c>
      <c r="J33" s="41">
        <v>40000</v>
      </c>
      <c r="K33" s="36" t="s">
        <v>12</v>
      </c>
      <c r="L33" s="36" t="s">
        <v>13</v>
      </c>
      <c r="M33" s="37">
        <v>10</v>
      </c>
      <c r="N33" s="49" t="s">
        <v>15</v>
      </c>
      <c r="O33" s="36" t="s">
        <v>13</v>
      </c>
      <c r="P33" s="37">
        <v>1</v>
      </c>
      <c r="Q33" s="49" t="s">
        <v>16</v>
      </c>
      <c r="R33" s="131"/>
      <c r="S33" s="131"/>
      <c r="T33" s="131"/>
      <c r="U33" s="15">
        <f>P33*M33*J33</f>
        <v>400000</v>
      </c>
    </row>
    <row r="34" spans="2:21" ht="24.95" customHeight="1">
      <c r="B34" s="67"/>
      <c r="C34" s="131"/>
      <c r="D34" s="131"/>
      <c r="E34" s="9"/>
      <c r="F34" s="9"/>
      <c r="G34" s="9"/>
      <c r="H34" s="181"/>
      <c r="I34" s="1" t="s">
        <v>131</v>
      </c>
      <c r="J34" s="41">
        <v>10000</v>
      </c>
      <c r="K34" s="36" t="s">
        <v>12</v>
      </c>
      <c r="L34" s="36" t="s">
        <v>13</v>
      </c>
      <c r="M34" s="37">
        <v>10</v>
      </c>
      <c r="N34" s="49" t="s">
        <v>15</v>
      </c>
      <c r="O34" s="36" t="s">
        <v>13</v>
      </c>
      <c r="P34" s="37">
        <v>1</v>
      </c>
      <c r="Q34" s="49" t="s">
        <v>16</v>
      </c>
      <c r="R34" s="131"/>
      <c r="S34" s="131"/>
      <c r="T34" s="131"/>
      <c r="U34" s="15">
        <f>M34*J34</f>
        <v>100000</v>
      </c>
    </row>
    <row r="35" spans="2:21" ht="24.95" customHeight="1">
      <c r="B35" s="67"/>
      <c r="C35" s="131"/>
      <c r="D35" s="131"/>
      <c r="E35" s="9"/>
      <c r="F35" s="9"/>
      <c r="G35" s="9"/>
      <c r="H35" s="181"/>
      <c r="I35" s="1" t="s">
        <v>132</v>
      </c>
      <c r="J35" s="41">
        <v>200000</v>
      </c>
      <c r="K35" s="36" t="s">
        <v>12</v>
      </c>
      <c r="L35" s="36" t="s">
        <v>13</v>
      </c>
      <c r="M35" s="37">
        <v>4</v>
      </c>
      <c r="N35" s="49" t="s">
        <v>138</v>
      </c>
      <c r="O35" s="36"/>
      <c r="P35" s="37"/>
      <c r="Q35" s="49"/>
      <c r="R35" s="131"/>
      <c r="S35" s="131"/>
      <c r="T35" s="131"/>
      <c r="U35" s="15">
        <f>J35*M35</f>
        <v>800000</v>
      </c>
    </row>
    <row r="36" spans="2:21" ht="24.95" customHeight="1">
      <c r="B36" s="67"/>
      <c r="C36" s="112"/>
      <c r="D36" s="112" t="s">
        <v>20</v>
      </c>
      <c r="E36" s="9">
        <v>0</v>
      </c>
      <c r="F36" s="9">
        <f>U36</f>
        <v>360000</v>
      </c>
      <c r="G36" s="9">
        <f>F36-E36</f>
        <v>360000</v>
      </c>
      <c r="H36" s="223">
        <v>0</v>
      </c>
      <c r="I36" s="14" t="s">
        <v>20</v>
      </c>
      <c r="J36" s="35"/>
      <c r="K36" s="36"/>
      <c r="L36" s="36"/>
      <c r="M36" s="37"/>
      <c r="N36" s="49"/>
      <c r="O36" s="36"/>
      <c r="P36" s="37"/>
      <c r="Q36" s="112"/>
      <c r="R36" s="112"/>
      <c r="S36" s="112"/>
      <c r="T36" s="112"/>
      <c r="U36" s="15">
        <f>SUM(U37:U37)</f>
        <v>360000</v>
      </c>
    </row>
    <row r="37" spans="2:21" ht="24.95" customHeight="1">
      <c r="B37" s="67"/>
      <c r="C37" s="112"/>
      <c r="D37" s="112"/>
      <c r="E37" s="9"/>
      <c r="F37" s="9"/>
      <c r="G37" s="9"/>
      <c r="H37" s="223"/>
      <c r="I37" s="1" t="s">
        <v>55</v>
      </c>
      <c r="J37" s="35">
        <v>30000</v>
      </c>
      <c r="K37" s="36" t="s">
        <v>12</v>
      </c>
      <c r="L37" s="36" t="s">
        <v>13</v>
      </c>
      <c r="M37" s="37">
        <v>12</v>
      </c>
      <c r="N37" s="49" t="s">
        <v>14</v>
      </c>
      <c r="O37" s="36"/>
      <c r="P37" s="37"/>
      <c r="Q37" s="112"/>
      <c r="R37" s="112"/>
      <c r="S37" s="112"/>
      <c r="T37" s="112"/>
      <c r="U37" s="15">
        <f>J37*M37</f>
        <v>360000</v>
      </c>
    </row>
    <row r="38" spans="2:21" ht="24.95" customHeight="1">
      <c r="B38" s="61"/>
      <c r="C38" s="131"/>
      <c r="D38" s="60" t="s">
        <v>137</v>
      </c>
      <c r="E38" s="9"/>
      <c r="F38" s="9">
        <f>U38</f>
        <v>4400000</v>
      </c>
      <c r="G38" s="9">
        <f>F38-E38</f>
        <v>4400000</v>
      </c>
      <c r="H38" s="223">
        <v>0</v>
      </c>
      <c r="I38" s="1" t="s">
        <v>52</v>
      </c>
      <c r="J38" s="35"/>
      <c r="K38" s="49"/>
      <c r="L38" s="36"/>
      <c r="M38" s="37"/>
      <c r="N38" s="49"/>
      <c r="O38" s="36"/>
      <c r="P38" s="37"/>
      <c r="Q38" s="131"/>
      <c r="R38" s="131"/>
      <c r="S38" s="131"/>
      <c r="T38" s="131"/>
      <c r="U38" s="15">
        <f>SUM(U39:U40)</f>
        <v>4400000</v>
      </c>
    </row>
    <row r="39" spans="2:21" ht="24.95" customHeight="1">
      <c r="B39" s="67"/>
      <c r="C39" s="131"/>
      <c r="D39" s="60"/>
      <c r="E39" s="9"/>
      <c r="F39" s="9"/>
      <c r="G39" s="9"/>
      <c r="H39" s="181"/>
      <c r="I39" s="1" t="s">
        <v>152</v>
      </c>
      <c r="J39" s="35">
        <v>500000</v>
      </c>
      <c r="K39" s="49" t="s">
        <v>12</v>
      </c>
      <c r="L39" s="36" t="s">
        <v>13</v>
      </c>
      <c r="M39" s="37">
        <v>8</v>
      </c>
      <c r="N39" s="49" t="s">
        <v>16</v>
      </c>
      <c r="O39" s="36"/>
      <c r="P39" s="37"/>
      <c r="Q39" s="131"/>
      <c r="R39" s="131"/>
      <c r="S39" s="131"/>
      <c r="T39" s="131"/>
      <c r="U39" s="15">
        <f>M39*J39</f>
        <v>4000000</v>
      </c>
    </row>
    <row r="40" spans="2:21" ht="24.95" customHeight="1">
      <c r="B40" s="67"/>
      <c r="C40" s="222"/>
      <c r="D40" s="195"/>
      <c r="E40" s="9"/>
      <c r="F40" s="9"/>
      <c r="G40" s="9"/>
      <c r="H40" s="181"/>
      <c r="I40" s="1" t="s">
        <v>153</v>
      </c>
      <c r="J40" s="35">
        <v>100000</v>
      </c>
      <c r="K40" s="49" t="s">
        <v>12</v>
      </c>
      <c r="L40" s="36" t="s">
        <v>13</v>
      </c>
      <c r="M40" s="37">
        <v>4</v>
      </c>
      <c r="N40" s="49" t="s">
        <v>16</v>
      </c>
      <c r="O40" s="36"/>
      <c r="P40" s="37"/>
      <c r="Q40" s="221"/>
      <c r="R40" s="221"/>
      <c r="S40" s="221"/>
      <c r="T40" s="221"/>
      <c r="U40" s="15">
        <f>SUM(J40*M40)</f>
        <v>400000</v>
      </c>
    </row>
    <row r="41" spans="2:21" ht="24.95" customHeight="1">
      <c r="B41" s="78" t="s">
        <v>56</v>
      </c>
      <c r="C41" s="341" t="s">
        <v>57</v>
      </c>
      <c r="D41" s="342"/>
      <c r="E41" s="85">
        <f>SUM(E42)</f>
        <v>1500000</v>
      </c>
      <c r="F41" s="85">
        <f>SUM(F42)</f>
        <v>3000000</v>
      </c>
      <c r="G41" s="85">
        <f t="shared" si="1"/>
        <v>1500000</v>
      </c>
      <c r="H41" s="190">
        <f t="shared" si="2"/>
        <v>100</v>
      </c>
      <c r="I41" s="79"/>
      <c r="J41" s="80"/>
      <c r="K41" s="81"/>
      <c r="L41" s="81"/>
      <c r="M41" s="82"/>
      <c r="N41" s="81"/>
      <c r="O41" s="81"/>
      <c r="P41" s="82"/>
      <c r="Q41" s="81"/>
      <c r="R41" s="83"/>
      <c r="S41" s="83"/>
      <c r="T41" s="83"/>
      <c r="U41" s="84">
        <f>SUM(U42)</f>
        <v>3000000</v>
      </c>
    </row>
    <row r="42" spans="2:21" ht="24.95" customHeight="1">
      <c r="B42" s="78"/>
      <c r="C42" s="83" t="s">
        <v>58</v>
      </c>
      <c r="D42" s="60" t="s">
        <v>35</v>
      </c>
      <c r="E42" s="85">
        <f>E43+E44</f>
        <v>1500000</v>
      </c>
      <c r="F42" s="85">
        <f>SUM(F43,F44)</f>
        <v>3000000</v>
      </c>
      <c r="G42" s="9">
        <f t="shared" si="1"/>
        <v>1500000</v>
      </c>
      <c r="H42" s="190">
        <f t="shared" si="2"/>
        <v>100</v>
      </c>
      <c r="I42" s="86"/>
      <c r="J42" s="80"/>
      <c r="K42" s="81"/>
      <c r="L42" s="81"/>
      <c r="M42" s="82"/>
      <c r="N42" s="81"/>
      <c r="O42" s="81"/>
      <c r="P42" s="82"/>
      <c r="Q42" s="81"/>
      <c r="R42" s="83"/>
      <c r="S42" s="83"/>
      <c r="T42" s="83"/>
      <c r="U42" s="84">
        <f>+U43+U44</f>
        <v>3000000</v>
      </c>
    </row>
    <row r="43" spans="2:21" ht="24.95" customHeight="1">
      <c r="B43" s="78"/>
      <c r="C43" s="83"/>
      <c r="D43" s="83" t="s">
        <v>61</v>
      </c>
      <c r="E43" s="85">
        <v>1000000</v>
      </c>
      <c r="F43" s="85">
        <f>U43</f>
        <v>2000000</v>
      </c>
      <c r="G43" s="9">
        <f t="shared" si="1"/>
        <v>1000000</v>
      </c>
      <c r="H43" s="190">
        <f t="shared" ref="H43:H47" si="3">F43/E43*100-100</f>
        <v>100</v>
      </c>
      <c r="I43" s="86" t="s">
        <v>61</v>
      </c>
      <c r="J43" s="80"/>
      <c r="K43" s="81"/>
      <c r="L43" s="81"/>
      <c r="M43" s="82"/>
      <c r="N43" s="81"/>
      <c r="O43" s="81"/>
      <c r="P43" s="82"/>
      <c r="Q43" s="81"/>
      <c r="R43" s="83"/>
      <c r="S43" s="83"/>
      <c r="T43" s="83"/>
      <c r="U43" s="84">
        <v>2000000</v>
      </c>
    </row>
    <row r="44" spans="2:21" ht="24.95" customHeight="1">
      <c r="B44" s="78"/>
      <c r="C44" s="83"/>
      <c r="D44" s="83" t="s">
        <v>62</v>
      </c>
      <c r="E44" s="85">
        <v>500000</v>
      </c>
      <c r="F44" s="85">
        <f>U44</f>
        <v>1000000</v>
      </c>
      <c r="G44" s="85">
        <f t="shared" si="1"/>
        <v>500000</v>
      </c>
      <c r="H44" s="190">
        <f t="shared" si="3"/>
        <v>100</v>
      </c>
      <c r="I44" s="86" t="s">
        <v>62</v>
      </c>
      <c r="J44" s="80">
        <v>1000000</v>
      </c>
      <c r="K44" s="81" t="s">
        <v>59</v>
      </c>
      <c r="L44" s="81" t="s">
        <v>60</v>
      </c>
      <c r="M44" s="82">
        <v>1</v>
      </c>
      <c r="N44" s="81" t="s">
        <v>63</v>
      </c>
      <c r="O44" s="81"/>
      <c r="P44" s="82"/>
      <c r="Q44" s="83"/>
      <c r="R44" s="83"/>
      <c r="S44" s="83"/>
      <c r="T44" s="83"/>
      <c r="U44" s="84">
        <f>+J44*M44</f>
        <v>1000000</v>
      </c>
    </row>
    <row r="45" spans="2:21" ht="24.95" customHeight="1">
      <c r="B45" s="61" t="s">
        <v>36</v>
      </c>
      <c r="C45" s="340" t="s">
        <v>42</v>
      </c>
      <c r="D45" s="339"/>
      <c r="E45" s="9">
        <f>E46</f>
        <v>5950000</v>
      </c>
      <c r="F45" s="9">
        <f>F46</f>
        <v>11475000</v>
      </c>
      <c r="G45" s="9">
        <f>G46</f>
        <v>5525000</v>
      </c>
      <c r="H45" s="181">
        <f t="shared" si="3"/>
        <v>92.857142857142861</v>
      </c>
      <c r="I45" s="1"/>
      <c r="J45" s="35"/>
      <c r="K45" s="36"/>
      <c r="L45" s="36"/>
      <c r="M45" s="37"/>
      <c r="N45" s="36"/>
      <c r="O45" s="36"/>
      <c r="P45" s="37"/>
      <c r="Q45" s="112"/>
      <c r="R45" s="112"/>
      <c r="S45" s="112"/>
      <c r="T45" s="112"/>
      <c r="U45" s="15">
        <f>U46</f>
        <v>11475000</v>
      </c>
    </row>
    <row r="46" spans="2:21" ht="30.75" customHeight="1">
      <c r="B46" s="67"/>
      <c r="C46" s="72" t="s">
        <v>36</v>
      </c>
      <c r="D46" s="60" t="s">
        <v>35</v>
      </c>
      <c r="E46" s="9">
        <f>E47</f>
        <v>5950000</v>
      </c>
      <c r="F46" s="9">
        <f>SUM(F47:F61)</f>
        <v>11475000</v>
      </c>
      <c r="G46" s="9">
        <f>F46-E46</f>
        <v>5525000</v>
      </c>
      <c r="H46" s="181">
        <f>F46/E46*100-100</f>
        <v>92.857142857142861</v>
      </c>
      <c r="I46" s="1"/>
      <c r="J46" s="35"/>
      <c r="K46" s="36"/>
      <c r="L46" s="36"/>
      <c r="M46" s="37"/>
      <c r="N46" s="36"/>
      <c r="O46" s="36"/>
      <c r="P46" s="37"/>
      <c r="Q46" s="36"/>
      <c r="R46" s="36"/>
      <c r="S46" s="37"/>
      <c r="T46" s="36"/>
      <c r="U46" s="15">
        <f>U48+U55+U61</f>
        <v>11475000</v>
      </c>
    </row>
    <row r="47" spans="2:21" ht="24.95" customHeight="1">
      <c r="B47" s="67"/>
      <c r="C47" s="131"/>
      <c r="D47" s="131" t="s">
        <v>103</v>
      </c>
      <c r="E47" s="9">
        <v>5950000</v>
      </c>
      <c r="F47" s="9">
        <f>U47</f>
        <v>0</v>
      </c>
      <c r="G47" s="9">
        <f t="shared" si="1"/>
        <v>-5950000</v>
      </c>
      <c r="H47" s="181">
        <f t="shared" si="3"/>
        <v>-100</v>
      </c>
      <c r="I47" s="70"/>
      <c r="J47" s="35"/>
      <c r="K47" s="36"/>
      <c r="L47" s="36"/>
      <c r="M47" s="37"/>
      <c r="N47" s="36"/>
      <c r="O47" s="36"/>
      <c r="P47" s="37"/>
      <c r="Q47" s="36"/>
      <c r="R47" s="36"/>
      <c r="S47" s="37"/>
      <c r="T47" s="36"/>
      <c r="U47" s="15"/>
    </row>
    <row r="48" spans="2:21" ht="24.95" customHeight="1">
      <c r="B48" s="67"/>
      <c r="C48" s="131"/>
      <c r="D48" s="60" t="s">
        <v>111</v>
      </c>
      <c r="E48" s="9"/>
      <c r="F48" s="9">
        <f>U48</f>
        <v>4055000</v>
      </c>
      <c r="G48" s="9">
        <f t="shared" si="1"/>
        <v>4055000</v>
      </c>
      <c r="H48" s="181">
        <v>0</v>
      </c>
      <c r="I48" s="70" t="s">
        <v>112</v>
      </c>
      <c r="J48" s="35"/>
      <c r="K48" s="36"/>
      <c r="L48" s="36"/>
      <c r="M48" s="37"/>
      <c r="N48" s="36"/>
      <c r="O48" s="36"/>
      <c r="P48" s="37"/>
      <c r="Q48" s="36"/>
      <c r="R48" s="36"/>
      <c r="S48" s="37"/>
      <c r="T48" s="36"/>
      <c r="U48" s="15">
        <f>SUM(U49:U54)</f>
        <v>4055000</v>
      </c>
    </row>
    <row r="49" spans="2:21" ht="24.95" customHeight="1">
      <c r="B49" s="67"/>
      <c r="C49" s="131"/>
      <c r="D49" s="131"/>
      <c r="E49" s="9"/>
      <c r="F49" s="9"/>
      <c r="G49" s="9">
        <f t="shared" si="1"/>
        <v>0</v>
      </c>
      <c r="H49" s="181"/>
      <c r="I49" s="70" t="s">
        <v>113</v>
      </c>
      <c r="J49" s="35">
        <v>15000</v>
      </c>
      <c r="K49" s="49" t="s">
        <v>123</v>
      </c>
      <c r="L49" s="81" t="s">
        <v>13</v>
      </c>
      <c r="M49" s="37">
        <v>35</v>
      </c>
      <c r="N49" s="49" t="s">
        <v>122</v>
      </c>
      <c r="O49" s="81" t="s">
        <v>13</v>
      </c>
      <c r="P49" s="37">
        <v>1</v>
      </c>
      <c r="Q49" s="49" t="s">
        <v>124</v>
      </c>
      <c r="R49" s="36"/>
      <c r="S49" s="37"/>
      <c r="T49" s="36"/>
      <c r="U49" s="15">
        <f>J49*M49*P49</f>
        <v>525000</v>
      </c>
    </row>
    <row r="50" spans="2:21" ht="24.95" customHeight="1">
      <c r="B50" s="67"/>
      <c r="C50" s="131"/>
      <c r="D50" s="131"/>
      <c r="E50" s="9"/>
      <c r="F50" s="9"/>
      <c r="G50" s="9">
        <f t="shared" ref="G50:G61" si="4">F50-E50</f>
        <v>0</v>
      </c>
      <c r="H50" s="181"/>
      <c r="I50" s="70" t="s">
        <v>114</v>
      </c>
      <c r="J50" s="35">
        <v>15000</v>
      </c>
      <c r="K50" s="49" t="s">
        <v>123</v>
      </c>
      <c r="L50" s="81" t="s">
        <v>13</v>
      </c>
      <c r="M50" s="37">
        <v>35</v>
      </c>
      <c r="N50" s="49" t="s">
        <v>122</v>
      </c>
      <c r="O50" s="81" t="s">
        <v>13</v>
      </c>
      <c r="P50" s="37">
        <v>2</v>
      </c>
      <c r="Q50" s="49" t="s">
        <v>124</v>
      </c>
      <c r="R50" s="131"/>
      <c r="S50" s="131"/>
      <c r="T50" s="131"/>
      <c r="U50" s="15">
        <f>P50*M50*J50</f>
        <v>1050000</v>
      </c>
    </row>
    <row r="51" spans="2:21" ht="24.95" customHeight="1">
      <c r="B51" s="67"/>
      <c r="C51" s="131"/>
      <c r="D51" s="131"/>
      <c r="E51" s="9"/>
      <c r="F51" s="9"/>
      <c r="G51" s="9">
        <f t="shared" ref="G51" si="5">F51-E51</f>
        <v>0</v>
      </c>
      <c r="H51" s="181"/>
      <c r="I51" s="70" t="s">
        <v>135</v>
      </c>
      <c r="J51" s="35">
        <v>450000</v>
      </c>
      <c r="K51" s="49" t="s">
        <v>123</v>
      </c>
      <c r="L51" s="81" t="s">
        <v>13</v>
      </c>
      <c r="M51" s="37">
        <v>1</v>
      </c>
      <c r="N51" s="49" t="s">
        <v>136</v>
      </c>
      <c r="O51" s="81"/>
      <c r="P51" s="37"/>
      <c r="Q51" s="49"/>
      <c r="R51" s="131"/>
      <c r="S51" s="131"/>
      <c r="T51" s="131"/>
      <c r="U51" s="15">
        <f>J51*M51</f>
        <v>450000</v>
      </c>
    </row>
    <row r="52" spans="2:21" ht="24.95" customHeight="1">
      <c r="B52" s="67"/>
      <c r="C52" s="131"/>
      <c r="D52" s="131"/>
      <c r="E52" s="9"/>
      <c r="F52" s="9"/>
      <c r="G52" s="9">
        <f t="shared" si="4"/>
        <v>0</v>
      </c>
      <c r="H52" s="181"/>
      <c r="I52" s="70" t="s">
        <v>115</v>
      </c>
      <c r="J52" s="35">
        <v>10000</v>
      </c>
      <c r="K52" s="49" t="s">
        <v>123</v>
      </c>
      <c r="L52" s="81" t="s">
        <v>13</v>
      </c>
      <c r="M52" s="37">
        <v>35</v>
      </c>
      <c r="N52" s="49" t="s">
        <v>122</v>
      </c>
      <c r="O52" s="81" t="s">
        <v>13</v>
      </c>
      <c r="P52" s="37">
        <v>1</v>
      </c>
      <c r="Q52" s="49" t="s">
        <v>124</v>
      </c>
      <c r="R52" s="131"/>
      <c r="S52" s="131"/>
      <c r="T52" s="131"/>
      <c r="U52" s="15">
        <f>P52*M52*J52</f>
        <v>350000</v>
      </c>
    </row>
    <row r="53" spans="2:21" ht="24.95" customHeight="1">
      <c r="B53" s="67"/>
      <c r="C53" s="131"/>
      <c r="D53" s="131"/>
      <c r="E53" s="9"/>
      <c r="F53" s="9"/>
      <c r="G53" s="9">
        <f t="shared" si="4"/>
        <v>0</v>
      </c>
      <c r="H53" s="181"/>
      <c r="I53" s="70" t="s">
        <v>125</v>
      </c>
      <c r="J53" s="35">
        <v>20000</v>
      </c>
      <c r="K53" s="49" t="s">
        <v>123</v>
      </c>
      <c r="L53" s="81" t="s">
        <v>13</v>
      </c>
      <c r="M53" s="37">
        <v>12</v>
      </c>
      <c r="N53" s="49" t="s">
        <v>122</v>
      </c>
      <c r="O53" s="81" t="s">
        <v>13</v>
      </c>
      <c r="P53" s="37">
        <v>2</v>
      </c>
      <c r="Q53" s="49" t="s">
        <v>124</v>
      </c>
      <c r="R53" s="131"/>
      <c r="S53" s="131"/>
      <c r="T53" s="131"/>
      <c r="U53" s="15">
        <f>P53*M53*J53</f>
        <v>480000</v>
      </c>
    </row>
    <row r="54" spans="2:21" ht="24.95" customHeight="1">
      <c r="B54" s="67"/>
      <c r="C54" s="131"/>
      <c r="D54" s="131"/>
      <c r="E54" s="9"/>
      <c r="F54" s="9"/>
      <c r="G54" s="9">
        <f t="shared" si="4"/>
        <v>0</v>
      </c>
      <c r="H54" s="181"/>
      <c r="I54" s="70" t="s">
        <v>116</v>
      </c>
      <c r="J54" s="35">
        <v>300000</v>
      </c>
      <c r="K54" s="49" t="s">
        <v>123</v>
      </c>
      <c r="L54" s="81" t="s">
        <v>13</v>
      </c>
      <c r="M54" s="37">
        <v>4</v>
      </c>
      <c r="N54" s="49" t="s">
        <v>151</v>
      </c>
      <c r="O54" s="36"/>
      <c r="P54" s="37"/>
      <c r="Q54" s="131"/>
      <c r="R54" s="131"/>
      <c r="S54" s="131"/>
      <c r="T54" s="131"/>
      <c r="U54" s="15">
        <f>J54*M54</f>
        <v>1200000</v>
      </c>
    </row>
    <row r="55" spans="2:21" ht="24.95" customHeight="1">
      <c r="B55" s="67"/>
      <c r="C55" s="131"/>
      <c r="D55" s="60" t="s">
        <v>117</v>
      </c>
      <c r="E55" s="9"/>
      <c r="F55" s="9">
        <f>U55</f>
        <v>5220000</v>
      </c>
      <c r="G55" s="9">
        <f t="shared" si="4"/>
        <v>5220000</v>
      </c>
      <c r="H55" s="181">
        <v>0</v>
      </c>
      <c r="I55" s="70" t="s">
        <v>118</v>
      </c>
      <c r="J55" s="35"/>
      <c r="K55" s="36"/>
      <c r="L55" s="36"/>
      <c r="M55" s="37"/>
      <c r="N55" s="36"/>
      <c r="O55" s="36"/>
      <c r="P55" s="37"/>
      <c r="Q55" s="131"/>
      <c r="R55" s="131"/>
      <c r="S55" s="131"/>
      <c r="T55" s="131"/>
      <c r="U55" s="15">
        <f>SUM(U56:U60)</f>
        <v>5220000</v>
      </c>
    </row>
    <row r="56" spans="2:21" ht="24.95" customHeight="1">
      <c r="B56" s="67"/>
      <c r="C56" s="131"/>
      <c r="D56" s="131"/>
      <c r="E56" s="9"/>
      <c r="F56" s="9"/>
      <c r="G56" s="9">
        <f t="shared" si="4"/>
        <v>0</v>
      </c>
      <c r="H56" s="181"/>
      <c r="I56" s="70" t="s">
        <v>127</v>
      </c>
      <c r="J56" s="35">
        <v>1500000</v>
      </c>
      <c r="K56" s="49" t="s">
        <v>123</v>
      </c>
      <c r="L56" s="81" t="s">
        <v>13</v>
      </c>
      <c r="M56" s="37">
        <v>1</v>
      </c>
      <c r="N56" s="49" t="s">
        <v>124</v>
      </c>
      <c r="O56" s="36"/>
      <c r="P56" s="37"/>
      <c r="Q56" s="131"/>
      <c r="R56" s="131"/>
      <c r="S56" s="131"/>
      <c r="T56" s="131"/>
      <c r="U56" s="15">
        <f>M56*J56</f>
        <v>1500000</v>
      </c>
    </row>
    <row r="57" spans="2:21" ht="24.95" customHeight="1">
      <c r="B57" s="67"/>
      <c r="C57" s="131"/>
      <c r="D57" s="131"/>
      <c r="E57" s="9"/>
      <c r="F57" s="9"/>
      <c r="G57" s="9">
        <f t="shared" si="4"/>
        <v>0</v>
      </c>
      <c r="H57" s="181"/>
      <c r="I57" s="70" t="s">
        <v>126</v>
      </c>
      <c r="J57" s="37">
        <v>80000</v>
      </c>
      <c r="K57" s="49" t="s">
        <v>123</v>
      </c>
      <c r="L57" s="81" t="s">
        <v>13</v>
      </c>
      <c r="M57" s="37">
        <v>12</v>
      </c>
      <c r="N57" s="49" t="s">
        <v>122</v>
      </c>
      <c r="O57" s="81" t="s">
        <v>13</v>
      </c>
      <c r="P57" s="37">
        <v>2</v>
      </c>
      <c r="Q57" s="49" t="s">
        <v>124</v>
      </c>
      <c r="R57" s="131"/>
      <c r="S57" s="131"/>
      <c r="T57" s="131"/>
      <c r="U57" s="15">
        <f>J57*M57*P57</f>
        <v>1920000</v>
      </c>
    </row>
    <row r="58" spans="2:21" ht="24.75" customHeight="1">
      <c r="B58" s="67"/>
      <c r="C58" s="131"/>
      <c r="D58" s="131"/>
      <c r="E58" s="9"/>
      <c r="F58" s="9"/>
      <c r="G58" s="9">
        <f t="shared" si="4"/>
        <v>0</v>
      </c>
      <c r="H58" s="181"/>
      <c r="I58" s="70" t="s">
        <v>140</v>
      </c>
      <c r="J58" s="35">
        <v>200000</v>
      </c>
      <c r="K58" s="49" t="s">
        <v>123</v>
      </c>
      <c r="L58" s="81" t="s">
        <v>13</v>
      </c>
      <c r="M58" s="37">
        <v>4</v>
      </c>
      <c r="N58" s="49" t="s">
        <v>124</v>
      </c>
      <c r="O58" s="36"/>
      <c r="P58" s="37"/>
      <c r="Q58" s="131"/>
      <c r="R58" s="131"/>
      <c r="S58" s="131"/>
      <c r="T58" s="131"/>
      <c r="U58" s="15">
        <f>M58*J58</f>
        <v>800000</v>
      </c>
    </row>
    <row r="59" spans="2:21" ht="24.75" customHeight="1">
      <c r="B59" s="67"/>
      <c r="C59" s="214"/>
      <c r="D59" s="214"/>
      <c r="E59" s="9"/>
      <c r="F59" s="9"/>
      <c r="G59" s="9"/>
      <c r="H59" s="181"/>
      <c r="I59" s="70" t="s">
        <v>149</v>
      </c>
      <c r="J59" s="35">
        <v>100000</v>
      </c>
      <c r="K59" s="49" t="s">
        <v>12</v>
      </c>
      <c r="L59" s="81" t="s">
        <v>13</v>
      </c>
      <c r="M59" s="37">
        <v>2</v>
      </c>
      <c r="N59" s="49" t="s">
        <v>16</v>
      </c>
      <c r="O59" s="36"/>
      <c r="P59" s="37"/>
      <c r="Q59" s="214"/>
      <c r="R59" s="214"/>
      <c r="S59" s="214"/>
      <c r="T59" s="214"/>
      <c r="U59" s="15">
        <f>M59*J59</f>
        <v>200000</v>
      </c>
    </row>
    <row r="60" spans="2:21" ht="24.75" customHeight="1">
      <c r="B60" s="67"/>
      <c r="C60" s="220"/>
      <c r="D60" s="220"/>
      <c r="E60" s="9"/>
      <c r="F60" s="9"/>
      <c r="G60" s="9"/>
      <c r="H60" s="181"/>
      <c r="I60" s="70" t="s">
        <v>150</v>
      </c>
      <c r="J60" s="35">
        <v>200000</v>
      </c>
      <c r="K60" s="49" t="s">
        <v>12</v>
      </c>
      <c r="L60" s="81" t="s">
        <v>13</v>
      </c>
      <c r="M60" s="37">
        <v>4</v>
      </c>
      <c r="N60" s="49" t="s">
        <v>16</v>
      </c>
      <c r="O60" s="36"/>
      <c r="P60" s="37"/>
      <c r="Q60" s="220"/>
      <c r="R60" s="220"/>
      <c r="S60" s="220"/>
      <c r="T60" s="220"/>
      <c r="U60" s="15">
        <f>M60*J60</f>
        <v>800000</v>
      </c>
    </row>
    <row r="61" spans="2:21" ht="24.75" customHeight="1">
      <c r="B61" s="67"/>
      <c r="C61" s="131"/>
      <c r="D61" s="60" t="s">
        <v>119</v>
      </c>
      <c r="E61" s="9"/>
      <c r="F61" s="9">
        <f>U61</f>
        <v>2200000</v>
      </c>
      <c r="G61" s="9">
        <f t="shared" si="4"/>
        <v>2200000</v>
      </c>
      <c r="H61" s="181">
        <v>0</v>
      </c>
      <c r="I61" s="70" t="s">
        <v>120</v>
      </c>
      <c r="J61" s="35"/>
      <c r="K61" s="36"/>
      <c r="L61" s="36"/>
      <c r="M61" s="37"/>
      <c r="N61" s="36"/>
      <c r="O61" s="36"/>
      <c r="P61" s="37"/>
      <c r="Q61" s="131"/>
      <c r="R61" s="131"/>
      <c r="S61" s="131"/>
      <c r="T61" s="131"/>
      <c r="U61" s="15">
        <f>SUM(U62:U64)</f>
        <v>2200000</v>
      </c>
    </row>
    <row r="62" spans="2:21" ht="24.75" customHeight="1">
      <c r="B62" s="67"/>
      <c r="C62" s="131"/>
      <c r="D62" s="195"/>
      <c r="E62" s="9"/>
      <c r="F62" s="9"/>
      <c r="G62" s="9"/>
      <c r="H62" s="181"/>
      <c r="I62" s="70" t="s">
        <v>128</v>
      </c>
      <c r="J62" s="35">
        <v>200000</v>
      </c>
      <c r="K62" s="49" t="s">
        <v>123</v>
      </c>
      <c r="L62" s="81" t="s">
        <v>13</v>
      </c>
      <c r="M62" s="37">
        <v>4</v>
      </c>
      <c r="N62" s="49" t="s">
        <v>124</v>
      </c>
      <c r="O62" s="36"/>
      <c r="P62" s="37"/>
      <c r="Q62" s="131"/>
      <c r="R62" s="131"/>
      <c r="S62" s="131"/>
      <c r="T62" s="131"/>
      <c r="U62" s="15">
        <f>M62*J62</f>
        <v>800000</v>
      </c>
    </row>
    <row r="63" spans="2:21" ht="24.75" customHeight="1">
      <c r="B63" s="67"/>
      <c r="C63" s="131"/>
      <c r="D63" s="195"/>
      <c r="E63" s="9"/>
      <c r="F63" s="9"/>
      <c r="G63" s="9"/>
      <c r="H63" s="181"/>
      <c r="I63" s="70" t="s">
        <v>91</v>
      </c>
      <c r="J63" s="35">
        <v>100000</v>
      </c>
      <c r="K63" s="49" t="s">
        <v>123</v>
      </c>
      <c r="L63" s="81" t="s">
        <v>13</v>
      </c>
      <c r="M63" s="37">
        <v>4</v>
      </c>
      <c r="N63" s="49" t="s">
        <v>124</v>
      </c>
      <c r="O63" s="36"/>
      <c r="P63" s="37"/>
      <c r="Q63" s="131"/>
      <c r="R63" s="131"/>
      <c r="S63" s="131"/>
      <c r="T63" s="131"/>
      <c r="U63" s="15">
        <f>M63*J63</f>
        <v>400000</v>
      </c>
    </row>
    <row r="64" spans="2:21" ht="24.75" customHeight="1">
      <c r="B64" s="67"/>
      <c r="C64" s="131"/>
      <c r="D64" s="195"/>
      <c r="E64" s="9"/>
      <c r="F64" s="9"/>
      <c r="G64" s="9"/>
      <c r="H64" s="181"/>
      <c r="I64" s="70" t="s">
        <v>121</v>
      </c>
      <c r="J64" s="35">
        <v>250000</v>
      </c>
      <c r="K64" s="49" t="s">
        <v>123</v>
      </c>
      <c r="L64" s="81" t="s">
        <v>13</v>
      </c>
      <c r="M64" s="37">
        <v>4</v>
      </c>
      <c r="N64" s="49" t="s">
        <v>124</v>
      </c>
      <c r="O64" s="36"/>
      <c r="P64" s="37"/>
      <c r="Q64" s="131"/>
      <c r="R64" s="131"/>
      <c r="S64" s="131"/>
      <c r="T64" s="131"/>
      <c r="U64" s="15">
        <f>M64*J64</f>
        <v>1000000</v>
      </c>
    </row>
    <row r="65" spans="2:22" ht="24.75" customHeight="1">
      <c r="B65" s="67" t="s">
        <v>107</v>
      </c>
      <c r="C65" s="338" t="s">
        <v>108</v>
      </c>
      <c r="D65" s="339"/>
      <c r="E65" s="9">
        <f>E66</f>
        <v>299680</v>
      </c>
      <c r="F65" s="9">
        <f>F66</f>
        <v>300000</v>
      </c>
      <c r="G65" s="9">
        <f t="shared" ref="G65:G66" si="6">F65-E65</f>
        <v>320</v>
      </c>
      <c r="H65" s="181">
        <f t="shared" ref="H65:H67" si="7">F65/E65*100-100</f>
        <v>0.10678056593700092</v>
      </c>
      <c r="I65" s="14"/>
      <c r="J65" s="35"/>
      <c r="K65" s="36"/>
      <c r="L65" s="36"/>
      <c r="M65" s="37"/>
      <c r="N65" s="36"/>
      <c r="O65" s="36"/>
      <c r="P65" s="37"/>
      <c r="Q65" s="131"/>
      <c r="R65" s="131"/>
      <c r="S65" s="131"/>
      <c r="T65" s="131"/>
      <c r="U65" s="15">
        <f>U66</f>
        <v>300000</v>
      </c>
    </row>
    <row r="66" spans="2:22" ht="24.75" customHeight="1">
      <c r="B66" s="67"/>
      <c r="C66" s="131" t="s">
        <v>107</v>
      </c>
      <c r="D66" s="131" t="s">
        <v>109</v>
      </c>
      <c r="E66" s="9">
        <f>E67</f>
        <v>299680</v>
      </c>
      <c r="F66" s="9">
        <f>SUM(F67,F72,F73)</f>
        <v>300000</v>
      </c>
      <c r="G66" s="9">
        <f t="shared" si="6"/>
        <v>320</v>
      </c>
      <c r="H66" s="181">
        <f t="shared" si="7"/>
        <v>0.10678056593700092</v>
      </c>
      <c r="I66" s="14"/>
      <c r="J66" s="35"/>
      <c r="K66" s="36"/>
      <c r="L66" s="36"/>
      <c r="M66" s="37"/>
      <c r="N66" s="36"/>
      <c r="O66" s="36"/>
      <c r="P66" s="37"/>
      <c r="Q66" s="131"/>
      <c r="R66" s="131"/>
      <c r="S66" s="131"/>
      <c r="T66" s="131"/>
      <c r="U66" s="15">
        <f>SUM(U67,U72,U73)</f>
        <v>300000</v>
      </c>
    </row>
    <row r="67" spans="2:22" ht="24.75" customHeight="1">
      <c r="B67" s="98"/>
      <c r="C67" s="204"/>
      <c r="D67" s="97" t="s">
        <v>107</v>
      </c>
      <c r="E67" s="133">
        <v>299680</v>
      </c>
      <c r="F67" s="133">
        <f>U67</f>
        <v>300000</v>
      </c>
      <c r="G67" s="133">
        <f t="shared" ref="G67:G69" si="8">F67-E67</f>
        <v>320</v>
      </c>
      <c r="H67" s="182">
        <f t="shared" si="7"/>
        <v>0.10678056593700092</v>
      </c>
      <c r="I67" s="205" t="s">
        <v>107</v>
      </c>
      <c r="J67" s="74">
        <v>300000</v>
      </c>
      <c r="K67" s="75" t="s">
        <v>104</v>
      </c>
      <c r="L67" s="75" t="s">
        <v>105</v>
      </c>
      <c r="M67" s="76">
        <v>1</v>
      </c>
      <c r="N67" s="75" t="s">
        <v>106</v>
      </c>
      <c r="O67" s="75" t="s">
        <v>110</v>
      </c>
      <c r="P67" s="76" t="s">
        <v>110</v>
      </c>
      <c r="Q67" s="97" t="s">
        <v>110</v>
      </c>
      <c r="R67" s="97"/>
      <c r="S67" s="97"/>
      <c r="T67" s="97"/>
      <c r="U67" s="77">
        <f>J67*M67</f>
        <v>300000</v>
      </c>
    </row>
    <row r="68" spans="2:22" ht="24.75" customHeight="1">
      <c r="B68" s="61" t="s">
        <v>85</v>
      </c>
      <c r="C68" s="337" t="s">
        <v>108</v>
      </c>
      <c r="D68" s="337"/>
      <c r="E68" s="9">
        <f>E69</f>
        <v>0</v>
      </c>
      <c r="F68" s="9">
        <f>F69</f>
        <v>306290</v>
      </c>
      <c r="G68" s="9">
        <f t="shared" si="8"/>
        <v>306290</v>
      </c>
      <c r="H68" s="181">
        <v>0</v>
      </c>
      <c r="I68" s="14"/>
      <c r="J68" s="35"/>
      <c r="K68" s="36"/>
      <c r="L68" s="36"/>
      <c r="M68" s="37"/>
      <c r="N68" s="36"/>
      <c r="O68" s="36"/>
      <c r="P68" s="37"/>
      <c r="Q68" s="131"/>
      <c r="R68" s="131"/>
      <c r="S68" s="131"/>
      <c r="T68" s="131"/>
      <c r="U68" s="15">
        <f>U69</f>
        <v>306290</v>
      </c>
    </row>
    <row r="69" spans="2:22" ht="24.75" customHeight="1">
      <c r="B69" s="67"/>
      <c r="C69" s="60" t="s">
        <v>85</v>
      </c>
      <c r="D69" s="131" t="s">
        <v>109</v>
      </c>
      <c r="E69" s="9">
        <f>E70</f>
        <v>0</v>
      </c>
      <c r="F69" s="9">
        <f>SUM(F70,F75,F76)</f>
        <v>306290</v>
      </c>
      <c r="G69" s="9">
        <f t="shared" si="8"/>
        <v>306290</v>
      </c>
      <c r="H69" s="181">
        <v>0</v>
      </c>
      <c r="I69" s="14"/>
      <c r="J69" s="35"/>
      <c r="K69" s="36"/>
      <c r="L69" s="36"/>
      <c r="M69" s="37"/>
      <c r="N69" s="36"/>
      <c r="O69" s="36"/>
      <c r="P69" s="37"/>
      <c r="Q69" s="131"/>
      <c r="R69" s="131"/>
      <c r="S69" s="131"/>
      <c r="T69" s="131"/>
      <c r="U69" s="15">
        <f>SUM(U70,U75,U76)</f>
        <v>306290</v>
      </c>
    </row>
    <row r="70" spans="2:22" ht="24.75" customHeight="1" thickBot="1">
      <c r="B70" s="44"/>
      <c r="C70" s="203"/>
      <c r="D70" s="113" t="s">
        <v>85</v>
      </c>
      <c r="E70" s="114">
        <v>0</v>
      </c>
      <c r="F70" s="114">
        <f>U70</f>
        <v>306290</v>
      </c>
      <c r="G70" s="114">
        <f t="shared" ref="G70" si="9">F70-E70</f>
        <v>306290</v>
      </c>
      <c r="H70" s="248">
        <v>0</v>
      </c>
      <c r="I70" s="115" t="s">
        <v>85</v>
      </c>
      <c r="J70" s="45">
        <v>306290</v>
      </c>
      <c r="K70" s="46" t="s">
        <v>104</v>
      </c>
      <c r="L70" s="46" t="s">
        <v>105</v>
      </c>
      <c r="M70" s="47">
        <v>1</v>
      </c>
      <c r="N70" s="46" t="s">
        <v>106</v>
      </c>
      <c r="O70" s="46" t="s">
        <v>110</v>
      </c>
      <c r="P70" s="47" t="s">
        <v>110</v>
      </c>
      <c r="Q70" s="40" t="s">
        <v>110</v>
      </c>
      <c r="R70" s="40"/>
      <c r="S70" s="40"/>
      <c r="T70" s="40"/>
      <c r="U70" s="48">
        <f>J70*M70</f>
        <v>306290</v>
      </c>
      <c r="V70" s="3">
        <f>J70-1940</f>
        <v>304350</v>
      </c>
    </row>
    <row r="71" spans="2:22" ht="18" customHeight="1">
      <c r="D71" s="5"/>
      <c r="E71" s="16"/>
      <c r="F71" s="16"/>
      <c r="G71" s="16"/>
      <c r="H71" s="6"/>
    </row>
    <row r="72" spans="2:22" ht="18" customHeight="1">
      <c r="D72" s="5"/>
      <c r="E72" s="16"/>
      <c r="F72" s="16"/>
      <c r="G72" s="16"/>
      <c r="H72" s="6"/>
      <c r="I72" s="5" t="s">
        <v>31</v>
      </c>
      <c r="J72" s="32"/>
      <c r="U72" s="11"/>
    </row>
    <row r="73" spans="2:22" ht="18" customHeight="1">
      <c r="J73" s="32"/>
    </row>
    <row r="74" spans="2:22" ht="18" customHeight="1">
      <c r="F74" s="10"/>
    </row>
  </sheetData>
  <mergeCells count="13">
    <mergeCell ref="C68:D68"/>
    <mergeCell ref="C65:D65"/>
    <mergeCell ref="C45:D45"/>
    <mergeCell ref="C41:D41"/>
    <mergeCell ref="I3:U4"/>
    <mergeCell ref="B5:D5"/>
    <mergeCell ref="C6:D6"/>
    <mergeCell ref="B3:B4"/>
    <mergeCell ref="C3:C4"/>
    <mergeCell ref="D3:D4"/>
    <mergeCell ref="F3:F4"/>
    <mergeCell ref="E3:E4"/>
    <mergeCell ref="G3:H3"/>
  </mergeCells>
  <phoneticPr fontId="2" type="noConversion"/>
  <printOptions horizontalCentered="1"/>
  <pageMargins left="0.15748031496062992" right="0.15748031496062992" top="0.19685039370078741" bottom="0.27559055118110237" header="0.19685039370078741" footer="0"/>
  <pageSetup paperSize="9" scale="67" fitToHeight="0" orientation="landscape" horizontalDpi="300" verticalDpi="300" r:id="rId1"/>
  <headerFooter alignWithMargins="0"/>
  <rowBreaks count="2" manualBreakCount="2">
    <brk id="34" min="1" max="20" man="1"/>
    <brk id="64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SheetLayoutView="100" workbookViewId="0">
      <selection activeCell="G32" sqref="G32"/>
    </sheetView>
  </sheetViews>
  <sheetFormatPr defaultRowHeight="12"/>
  <cols>
    <col min="1" max="1" width="13.33203125" style="95" customWidth="1"/>
    <col min="2" max="2" width="14.44140625" style="95" customWidth="1"/>
    <col min="3" max="3" width="14.6640625" style="96" customWidth="1"/>
    <col min="4" max="6" width="11.21875" style="95" customWidth="1"/>
    <col min="7" max="7" width="48.109375" style="95" customWidth="1"/>
    <col min="8" max="250" width="8.88671875" style="88"/>
    <col min="251" max="252" width="11.109375" style="88" customWidth="1"/>
    <col min="253" max="253" width="11.77734375" style="88" customWidth="1"/>
    <col min="254" max="255" width="10.21875" style="88" customWidth="1"/>
    <col min="256" max="256" width="11.21875" style="88" customWidth="1"/>
    <col min="257" max="257" width="60" style="88" customWidth="1"/>
    <col min="258" max="506" width="8.88671875" style="88"/>
    <col min="507" max="508" width="11.109375" style="88" customWidth="1"/>
    <col min="509" max="509" width="11.77734375" style="88" customWidth="1"/>
    <col min="510" max="511" width="10.21875" style="88" customWidth="1"/>
    <col min="512" max="512" width="11.21875" style="88" customWidth="1"/>
    <col min="513" max="513" width="60" style="88" customWidth="1"/>
    <col min="514" max="762" width="8.88671875" style="88"/>
    <col min="763" max="764" width="11.109375" style="88" customWidth="1"/>
    <col min="765" max="765" width="11.77734375" style="88" customWidth="1"/>
    <col min="766" max="767" width="10.21875" style="88" customWidth="1"/>
    <col min="768" max="768" width="11.21875" style="88" customWidth="1"/>
    <col min="769" max="769" width="60" style="88" customWidth="1"/>
    <col min="770" max="1018" width="8.88671875" style="88"/>
    <col min="1019" max="1020" width="11.109375" style="88" customWidth="1"/>
    <col min="1021" max="1021" width="11.77734375" style="88" customWidth="1"/>
    <col min="1022" max="1023" width="10.21875" style="88" customWidth="1"/>
    <col min="1024" max="1024" width="11.21875" style="88" customWidth="1"/>
    <col min="1025" max="1025" width="60" style="88" customWidth="1"/>
    <col min="1026" max="1274" width="8.88671875" style="88"/>
    <col min="1275" max="1276" width="11.109375" style="88" customWidth="1"/>
    <col min="1277" max="1277" width="11.77734375" style="88" customWidth="1"/>
    <col min="1278" max="1279" width="10.21875" style="88" customWidth="1"/>
    <col min="1280" max="1280" width="11.21875" style="88" customWidth="1"/>
    <col min="1281" max="1281" width="60" style="88" customWidth="1"/>
    <col min="1282" max="1530" width="8.88671875" style="88"/>
    <col min="1531" max="1532" width="11.109375" style="88" customWidth="1"/>
    <col min="1533" max="1533" width="11.77734375" style="88" customWidth="1"/>
    <col min="1534" max="1535" width="10.21875" style="88" customWidth="1"/>
    <col min="1536" max="1536" width="11.21875" style="88" customWidth="1"/>
    <col min="1537" max="1537" width="60" style="88" customWidth="1"/>
    <col min="1538" max="1786" width="8.88671875" style="88"/>
    <col min="1787" max="1788" width="11.109375" style="88" customWidth="1"/>
    <col min="1789" max="1789" width="11.77734375" style="88" customWidth="1"/>
    <col min="1790" max="1791" width="10.21875" style="88" customWidth="1"/>
    <col min="1792" max="1792" width="11.21875" style="88" customWidth="1"/>
    <col min="1793" max="1793" width="60" style="88" customWidth="1"/>
    <col min="1794" max="2042" width="8.88671875" style="88"/>
    <col min="2043" max="2044" width="11.109375" style="88" customWidth="1"/>
    <col min="2045" max="2045" width="11.77734375" style="88" customWidth="1"/>
    <col min="2046" max="2047" width="10.21875" style="88" customWidth="1"/>
    <col min="2048" max="2048" width="11.21875" style="88" customWidth="1"/>
    <col min="2049" max="2049" width="60" style="88" customWidth="1"/>
    <col min="2050" max="2298" width="8.88671875" style="88"/>
    <col min="2299" max="2300" width="11.109375" style="88" customWidth="1"/>
    <col min="2301" max="2301" width="11.77734375" style="88" customWidth="1"/>
    <col min="2302" max="2303" width="10.21875" style="88" customWidth="1"/>
    <col min="2304" max="2304" width="11.21875" style="88" customWidth="1"/>
    <col min="2305" max="2305" width="60" style="88" customWidth="1"/>
    <col min="2306" max="2554" width="8.88671875" style="88"/>
    <col min="2555" max="2556" width="11.109375" style="88" customWidth="1"/>
    <col min="2557" max="2557" width="11.77734375" style="88" customWidth="1"/>
    <col min="2558" max="2559" width="10.21875" style="88" customWidth="1"/>
    <col min="2560" max="2560" width="11.21875" style="88" customWidth="1"/>
    <col min="2561" max="2561" width="60" style="88" customWidth="1"/>
    <col min="2562" max="2810" width="8.88671875" style="88"/>
    <col min="2811" max="2812" width="11.109375" style="88" customWidth="1"/>
    <col min="2813" max="2813" width="11.77734375" style="88" customWidth="1"/>
    <col min="2814" max="2815" width="10.21875" style="88" customWidth="1"/>
    <col min="2816" max="2816" width="11.21875" style="88" customWidth="1"/>
    <col min="2817" max="2817" width="60" style="88" customWidth="1"/>
    <col min="2818" max="3066" width="8.88671875" style="88"/>
    <col min="3067" max="3068" width="11.109375" style="88" customWidth="1"/>
    <col min="3069" max="3069" width="11.77734375" style="88" customWidth="1"/>
    <col min="3070" max="3071" width="10.21875" style="88" customWidth="1"/>
    <col min="3072" max="3072" width="11.21875" style="88" customWidth="1"/>
    <col min="3073" max="3073" width="60" style="88" customWidth="1"/>
    <col min="3074" max="3322" width="8.88671875" style="88"/>
    <col min="3323" max="3324" width="11.109375" style="88" customWidth="1"/>
    <col min="3325" max="3325" width="11.77734375" style="88" customWidth="1"/>
    <col min="3326" max="3327" width="10.21875" style="88" customWidth="1"/>
    <col min="3328" max="3328" width="11.21875" style="88" customWidth="1"/>
    <col min="3329" max="3329" width="60" style="88" customWidth="1"/>
    <col min="3330" max="3578" width="8.88671875" style="88"/>
    <col min="3579" max="3580" width="11.109375" style="88" customWidth="1"/>
    <col min="3581" max="3581" width="11.77734375" style="88" customWidth="1"/>
    <col min="3582" max="3583" width="10.21875" style="88" customWidth="1"/>
    <col min="3584" max="3584" width="11.21875" style="88" customWidth="1"/>
    <col min="3585" max="3585" width="60" style="88" customWidth="1"/>
    <col min="3586" max="3834" width="8.88671875" style="88"/>
    <col min="3835" max="3836" width="11.109375" style="88" customWidth="1"/>
    <col min="3837" max="3837" width="11.77734375" style="88" customWidth="1"/>
    <col min="3838" max="3839" width="10.21875" style="88" customWidth="1"/>
    <col min="3840" max="3840" width="11.21875" style="88" customWidth="1"/>
    <col min="3841" max="3841" width="60" style="88" customWidth="1"/>
    <col min="3842" max="4090" width="8.88671875" style="88"/>
    <col min="4091" max="4092" width="11.109375" style="88" customWidth="1"/>
    <col min="4093" max="4093" width="11.77734375" style="88" customWidth="1"/>
    <col min="4094" max="4095" width="10.21875" style="88" customWidth="1"/>
    <col min="4096" max="4096" width="11.21875" style="88" customWidth="1"/>
    <col min="4097" max="4097" width="60" style="88" customWidth="1"/>
    <col min="4098" max="4346" width="8.88671875" style="88"/>
    <col min="4347" max="4348" width="11.109375" style="88" customWidth="1"/>
    <col min="4349" max="4349" width="11.77734375" style="88" customWidth="1"/>
    <col min="4350" max="4351" width="10.21875" style="88" customWidth="1"/>
    <col min="4352" max="4352" width="11.21875" style="88" customWidth="1"/>
    <col min="4353" max="4353" width="60" style="88" customWidth="1"/>
    <col min="4354" max="4602" width="8.88671875" style="88"/>
    <col min="4603" max="4604" width="11.109375" style="88" customWidth="1"/>
    <col min="4605" max="4605" width="11.77734375" style="88" customWidth="1"/>
    <col min="4606" max="4607" width="10.21875" style="88" customWidth="1"/>
    <col min="4608" max="4608" width="11.21875" style="88" customWidth="1"/>
    <col min="4609" max="4609" width="60" style="88" customWidth="1"/>
    <col min="4610" max="4858" width="8.88671875" style="88"/>
    <col min="4859" max="4860" width="11.109375" style="88" customWidth="1"/>
    <col min="4861" max="4861" width="11.77734375" style="88" customWidth="1"/>
    <col min="4862" max="4863" width="10.21875" style="88" customWidth="1"/>
    <col min="4864" max="4864" width="11.21875" style="88" customWidth="1"/>
    <col min="4865" max="4865" width="60" style="88" customWidth="1"/>
    <col min="4866" max="5114" width="8.88671875" style="88"/>
    <col min="5115" max="5116" width="11.109375" style="88" customWidth="1"/>
    <col min="5117" max="5117" width="11.77734375" style="88" customWidth="1"/>
    <col min="5118" max="5119" width="10.21875" style="88" customWidth="1"/>
    <col min="5120" max="5120" width="11.21875" style="88" customWidth="1"/>
    <col min="5121" max="5121" width="60" style="88" customWidth="1"/>
    <col min="5122" max="5370" width="8.88671875" style="88"/>
    <col min="5371" max="5372" width="11.109375" style="88" customWidth="1"/>
    <col min="5373" max="5373" width="11.77734375" style="88" customWidth="1"/>
    <col min="5374" max="5375" width="10.21875" style="88" customWidth="1"/>
    <col min="5376" max="5376" width="11.21875" style="88" customWidth="1"/>
    <col min="5377" max="5377" width="60" style="88" customWidth="1"/>
    <col min="5378" max="5626" width="8.88671875" style="88"/>
    <col min="5627" max="5628" width="11.109375" style="88" customWidth="1"/>
    <col min="5629" max="5629" width="11.77734375" style="88" customWidth="1"/>
    <col min="5630" max="5631" width="10.21875" style="88" customWidth="1"/>
    <col min="5632" max="5632" width="11.21875" style="88" customWidth="1"/>
    <col min="5633" max="5633" width="60" style="88" customWidth="1"/>
    <col min="5634" max="5882" width="8.88671875" style="88"/>
    <col min="5883" max="5884" width="11.109375" style="88" customWidth="1"/>
    <col min="5885" max="5885" width="11.77734375" style="88" customWidth="1"/>
    <col min="5886" max="5887" width="10.21875" style="88" customWidth="1"/>
    <col min="5888" max="5888" width="11.21875" style="88" customWidth="1"/>
    <col min="5889" max="5889" width="60" style="88" customWidth="1"/>
    <col min="5890" max="6138" width="8.88671875" style="88"/>
    <col min="6139" max="6140" width="11.109375" style="88" customWidth="1"/>
    <col min="6141" max="6141" width="11.77734375" style="88" customWidth="1"/>
    <col min="6142" max="6143" width="10.21875" style="88" customWidth="1"/>
    <col min="6144" max="6144" width="11.21875" style="88" customWidth="1"/>
    <col min="6145" max="6145" width="60" style="88" customWidth="1"/>
    <col min="6146" max="6394" width="8.88671875" style="88"/>
    <col min="6395" max="6396" width="11.109375" style="88" customWidth="1"/>
    <col min="6397" max="6397" width="11.77734375" style="88" customWidth="1"/>
    <col min="6398" max="6399" width="10.21875" style="88" customWidth="1"/>
    <col min="6400" max="6400" width="11.21875" style="88" customWidth="1"/>
    <col min="6401" max="6401" width="60" style="88" customWidth="1"/>
    <col min="6402" max="6650" width="8.88671875" style="88"/>
    <col min="6651" max="6652" width="11.109375" style="88" customWidth="1"/>
    <col min="6653" max="6653" width="11.77734375" style="88" customWidth="1"/>
    <col min="6654" max="6655" width="10.21875" style="88" customWidth="1"/>
    <col min="6656" max="6656" width="11.21875" style="88" customWidth="1"/>
    <col min="6657" max="6657" width="60" style="88" customWidth="1"/>
    <col min="6658" max="6906" width="8.88671875" style="88"/>
    <col min="6907" max="6908" width="11.109375" style="88" customWidth="1"/>
    <col min="6909" max="6909" width="11.77734375" style="88" customWidth="1"/>
    <col min="6910" max="6911" width="10.21875" style="88" customWidth="1"/>
    <col min="6912" max="6912" width="11.21875" style="88" customWidth="1"/>
    <col min="6913" max="6913" width="60" style="88" customWidth="1"/>
    <col min="6914" max="7162" width="8.88671875" style="88"/>
    <col min="7163" max="7164" width="11.109375" style="88" customWidth="1"/>
    <col min="7165" max="7165" width="11.77734375" style="88" customWidth="1"/>
    <col min="7166" max="7167" width="10.21875" style="88" customWidth="1"/>
    <col min="7168" max="7168" width="11.21875" style="88" customWidth="1"/>
    <col min="7169" max="7169" width="60" style="88" customWidth="1"/>
    <col min="7170" max="7418" width="8.88671875" style="88"/>
    <col min="7419" max="7420" width="11.109375" style="88" customWidth="1"/>
    <col min="7421" max="7421" width="11.77734375" style="88" customWidth="1"/>
    <col min="7422" max="7423" width="10.21875" style="88" customWidth="1"/>
    <col min="7424" max="7424" width="11.21875" style="88" customWidth="1"/>
    <col min="7425" max="7425" width="60" style="88" customWidth="1"/>
    <col min="7426" max="7674" width="8.88671875" style="88"/>
    <col min="7675" max="7676" width="11.109375" style="88" customWidth="1"/>
    <col min="7677" max="7677" width="11.77734375" style="88" customWidth="1"/>
    <col min="7678" max="7679" width="10.21875" style="88" customWidth="1"/>
    <col min="7680" max="7680" width="11.21875" style="88" customWidth="1"/>
    <col min="7681" max="7681" width="60" style="88" customWidth="1"/>
    <col min="7682" max="7930" width="8.88671875" style="88"/>
    <col min="7931" max="7932" width="11.109375" style="88" customWidth="1"/>
    <col min="7933" max="7933" width="11.77734375" style="88" customWidth="1"/>
    <col min="7934" max="7935" width="10.21875" style="88" customWidth="1"/>
    <col min="7936" max="7936" width="11.21875" style="88" customWidth="1"/>
    <col min="7937" max="7937" width="60" style="88" customWidth="1"/>
    <col min="7938" max="8186" width="8.88671875" style="88"/>
    <col min="8187" max="8188" width="11.109375" style="88" customWidth="1"/>
    <col min="8189" max="8189" width="11.77734375" style="88" customWidth="1"/>
    <col min="8190" max="8191" width="10.21875" style="88" customWidth="1"/>
    <col min="8192" max="8192" width="11.21875" style="88" customWidth="1"/>
    <col min="8193" max="8193" width="60" style="88" customWidth="1"/>
    <col min="8194" max="8442" width="8.88671875" style="88"/>
    <col min="8443" max="8444" width="11.109375" style="88" customWidth="1"/>
    <col min="8445" max="8445" width="11.77734375" style="88" customWidth="1"/>
    <col min="8446" max="8447" width="10.21875" style="88" customWidth="1"/>
    <col min="8448" max="8448" width="11.21875" style="88" customWidth="1"/>
    <col min="8449" max="8449" width="60" style="88" customWidth="1"/>
    <col min="8450" max="8698" width="8.88671875" style="88"/>
    <col min="8699" max="8700" width="11.109375" style="88" customWidth="1"/>
    <col min="8701" max="8701" width="11.77734375" style="88" customWidth="1"/>
    <col min="8702" max="8703" width="10.21875" style="88" customWidth="1"/>
    <col min="8704" max="8704" width="11.21875" style="88" customWidth="1"/>
    <col min="8705" max="8705" width="60" style="88" customWidth="1"/>
    <col min="8706" max="8954" width="8.88671875" style="88"/>
    <col min="8955" max="8956" width="11.109375" style="88" customWidth="1"/>
    <col min="8957" max="8957" width="11.77734375" style="88" customWidth="1"/>
    <col min="8958" max="8959" width="10.21875" style="88" customWidth="1"/>
    <col min="8960" max="8960" width="11.21875" style="88" customWidth="1"/>
    <col min="8961" max="8961" width="60" style="88" customWidth="1"/>
    <col min="8962" max="9210" width="8.88671875" style="88"/>
    <col min="9211" max="9212" width="11.109375" style="88" customWidth="1"/>
    <col min="9213" max="9213" width="11.77734375" style="88" customWidth="1"/>
    <col min="9214" max="9215" width="10.21875" style="88" customWidth="1"/>
    <col min="9216" max="9216" width="11.21875" style="88" customWidth="1"/>
    <col min="9217" max="9217" width="60" style="88" customWidth="1"/>
    <col min="9218" max="9466" width="8.88671875" style="88"/>
    <col min="9467" max="9468" width="11.109375" style="88" customWidth="1"/>
    <col min="9469" max="9469" width="11.77734375" style="88" customWidth="1"/>
    <col min="9470" max="9471" width="10.21875" style="88" customWidth="1"/>
    <col min="9472" max="9472" width="11.21875" style="88" customWidth="1"/>
    <col min="9473" max="9473" width="60" style="88" customWidth="1"/>
    <col min="9474" max="9722" width="8.88671875" style="88"/>
    <col min="9723" max="9724" width="11.109375" style="88" customWidth="1"/>
    <col min="9725" max="9725" width="11.77734375" style="88" customWidth="1"/>
    <col min="9726" max="9727" width="10.21875" style="88" customWidth="1"/>
    <col min="9728" max="9728" width="11.21875" style="88" customWidth="1"/>
    <col min="9729" max="9729" width="60" style="88" customWidth="1"/>
    <col min="9730" max="9978" width="8.88671875" style="88"/>
    <col min="9979" max="9980" width="11.109375" style="88" customWidth="1"/>
    <col min="9981" max="9981" width="11.77734375" style="88" customWidth="1"/>
    <col min="9982" max="9983" width="10.21875" style="88" customWidth="1"/>
    <col min="9984" max="9984" width="11.21875" style="88" customWidth="1"/>
    <col min="9985" max="9985" width="60" style="88" customWidth="1"/>
    <col min="9986" max="10234" width="8.88671875" style="88"/>
    <col min="10235" max="10236" width="11.109375" style="88" customWidth="1"/>
    <col min="10237" max="10237" width="11.77734375" style="88" customWidth="1"/>
    <col min="10238" max="10239" width="10.21875" style="88" customWidth="1"/>
    <col min="10240" max="10240" width="11.21875" style="88" customWidth="1"/>
    <col min="10241" max="10241" width="60" style="88" customWidth="1"/>
    <col min="10242" max="10490" width="8.88671875" style="88"/>
    <col min="10491" max="10492" width="11.109375" style="88" customWidth="1"/>
    <col min="10493" max="10493" width="11.77734375" style="88" customWidth="1"/>
    <col min="10494" max="10495" width="10.21875" style="88" customWidth="1"/>
    <col min="10496" max="10496" width="11.21875" style="88" customWidth="1"/>
    <col min="10497" max="10497" width="60" style="88" customWidth="1"/>
    <col min="10498" max="10746" width="8.88671875" style="88"/>
    <col min="10747" max="10748" width="11.109375" style="88" customWidth="1"/>
    <col min="10749" max="10749" width="11.77734375" style="88" customWidth="1"/>
    <col min="10750" max="10751" width="10.21875" style="88" customWidth="1"/>
    <col min="10752" max="10752" width="11.21875" style="88" customWidth="1"/>
    <col min="10753" max="10753" width="60" style="88" customWidth="1"/>
    <col min="10754" max="11002" width="8.88671875" style="88"/>
    <col min="11003" max="11004" width="11.109375" style="88" customWidth="1"/>
    <col min="11005" max="11005" width="11.77734375" style="88" customWidth="1"/>
    <col min="11006" max="11007" width="10.21875" style="88" customWidth="1"/>
    <col min="11008" max="11008" width="11.21875" style="88" customWidth="1"/>
    <col min="11009" max="11009" width="60" style="88" customWidth="1"/>
    <col min="11010" max="11258" width="8.88671875" style="88"/>
    <col min="11259" max="11260" width="11.109375" style="88" customWidth="1"/>
    <col min="11261" max="11261" width="11.77734375" style="88" customWidth="1"/>
    <col min="11262" max="11263" width="10.21875" style="88" customWidth="1"/>
    <col min="11264" max="11264" width="11.21875" style="88" customWidth="1"/>
    <col min="11265" max="11265" width="60" style="88" customWidth="1"/>
    <col min="11266" max="11514" width="8.88671875" style="88"/>
    <col min="11515" max="11516" width="11.109375" style="88" customWidth="1"/>
    <col min="11517" max="11517" width="11.77734375" style="88" customWidth="1"/>
    <col min="11518" max="11519" width="10.21875" style="88" customWidth="1"/>
    <col min="11520" max="11520" width="11.21875" style="88" customWidth="1"/>
    <col min="11521" max="11521" width="60" style="88" customWidth="1"/>
    <col min="11522" max="11770" width="8.88671875" style="88"/>
    <col min="11771" max="11772" width="11.109375" style="88" customWidth="1"/>
    <col min="11773" max="11773" width="11.77734375" style="88" customWidth="1"/>
    <col min="11774" max="11775" width="10.21875" style="88" customWidth="1"/>
    <col min="11776" max="11776" width="11.21875" style="88" customWidth="1"/>
    <col min="11777" max="11777" width="60" style="88" customWidth="1"/>
    <col min="11778" max="12026" width="8.88671875" style="88"/>
    <col min="12027" max="12028" width="11.109375" style="88" customWidth="1"/>
    <col min="12029" max="12029" width="11.77734375" style="88" customWidth="1"/>
    <col min="12030" max="12031" width="10.21875" style="88" customWidth="1"/>
    <col min="12032" max="12032" width="11.21875" style="88" customWidth="1"/>
    <col min="12033" max="12033" width="60" style="88" customWidth="1"/>
    <col min="12034" max="12282" width="8.88671875" style="88"/>
    <col min="12283" max="12284" width="11.109375" style="88" customWidth="1"/>
    <col min="12285" max="12285" width="11.77734375" style="88" customWidth="1"/>
    <col min="12286" max="12287" width="10.21875" style="88" customWidth="1"/>
    <col min="12288" max="12288" width="11.21875" style="88" customWidth="1"/>
    <col min="12289" max="12289" width="60" style="88" customWidth="1"/>
    <col min="12290" max="12538" width="8.88671875" style="88"/>
    <col min="12539" max="12540" width="11.109375" style="88" customWidth="1"/>
    <col min="12541" max="12541" width="11.77734375" style="88" customWidth="1"/>
    <col min="12542" max="12543" width="10.21875" style="88" customWidth="1"/>
    <col min="12544" max="12544" width="11.21875" style="88" customWidth="1"/>
    <col min="12545" max="12545" width="60" style="88" customWidth="1"/>
    <col min="12546" max="12794" width="8.88671875" style="88"/>
    <col min="12795" max="12796" width="11.109375" style="88" customWidth="1"/>
    <col min="12797" max="12797" width="11.77734375" style="88" customWidth="1"/>
    <col min="12798" max="12799" width="10.21875" style="88" customWidth="1"/>
    <col min="12800" max="12800" width="11.21875" style="88" customWidth="1"/>
    <col min="12801" max="12801" width="60" style="88" customWidth="1"/>
    <col min="12802" max="13050" width="8.88671875" style="88"/>
    <col min="13051" max="13052" width="11.109375" style="88" customWidth="1"/>
    <col min="13053" max="13053" width="11.77734375" style="88" customWidth="1"/>
    <col min="13054" max="13055" width="10.21875" style="88" customWidth="1"/>
    <col min="13056" max="13056" width="11.21875" style="88" customWidth="1"/>
    <col min="13057" max="13057" width="60" style="88" customWidth="1"/>
    <col min="13058" max="13306" width="8.88671875" style="88"/>
    <col min="13307" max="13308" width="11.109375" style="88" customWidth="1"/>
    <col min="13309" max="13309" width="11.77734375" style="88" customWidth="1"/>
    <col min="13310" max="13311" width="10.21875" style="88" customWidth="1"/>
    <col min="13312" max="13312" width="11.21875" style="88" customWidth="1"/>
    <col min="13313" max="13313" width="60" style="88" customWidth="1"/>
    <col min="13314" max="13562" width="8.88671875" style="88"/>
    <col min="13563" max="13564" width="11.109375" style="88" customWidth="1"/>
    <col min="13565" max="13565" width="11.77734375" style="88" customWidth="1"/>
    <col min="13566" max="13567" width="10.21875" style="88" customWidth="1"/>
    <col min="13568" max="13568" width="11.21875" style="88" customWidth="1"/>
    <col min="13569" max="13569" width="60" style="88" customWidth="1"/>
    <col min="13570" max="13818" width="8.88671875" style="88"/>
    <col min="13819" max="13820" width="11.109375" style="88" customWidth="1"/>
    <col min="13821" max="13821" width="11.77734375" style="88" customWidth="1"/>
    <col min="13822" max="13823" width="10.21875" style="88" customWidth="1"/>
    <col min="13824" max="13824" width="11.21875" style="88" customWidth="1"/>
    <col min="13825" max="13825" width="60" style="88" customWidth="1"/>
    <col min="13826" max="14074" width="8.88671875" style="88"/>
    <col min="14075" max="14076" width="11.109375" style="88" customWidth="1"/>
    <col min="14077" max="14077" width="11.77734375" style="88" customWidth="1"/>
    <col min="14078" max="14079" width="10.21875" style="88" customWidth="1"/>
    <col min="14080" max="14080" width="11.21875" style="88" customWidth="1"/>
    <col min="14081" max="14081" width="60" style="88" customWidth="1"/>
    <col min="14082" max="14330" width="8.88671875" style="88"/>
    <col min="14331" max="14332" width="11.109375" style="88" customWidth="1"/>
    <col min="14333" max="14333" width="11.77734375" style="88" customWidth="1"/>
    <col min="14334" max="14335" width="10.21875" style="88" customWidth="1"/>
    <col min="14336" max="14336" width="11.21875" style="88" customWidth="1"/>
    <col min="14337" max="14337" width="60" style="88" customWidth="1"/>
    <col min="14338" max="14586" width="8.88671875" style="88"/>
    <col min="14587" max="14588" width="11.109375" style="88" customWidth="1"/>
    <col min="14589" max="14589" width="11.77734375" style="88" customWidth="1"/>
    <col min="14590" max="14591" width="10.21875" style="88" customWidth="1"/>
    <col min="14592" max="14592" width="11.21875" style="88" customWidth="1"/>
    <col min="14593" max="14593" width="60" style="88" customWidth="1"/>
    <col min="14594" max="14842" width="8.88671875" style="88"/>
    <col min="14843" max="14844" width="11.109375" style="88" customWidth="1"/>
    <col min="14845" max="14845" width="11.77734375" style="88" customWidth="1"/>
    <col min="14846" max="14847" width="10.21875" style="88" customWidth="1"/>
    <col min="14848" max="14848" width="11.21875" style="88" customWidth="1"/>
    <col min="14849" max="14849" width="60" style="88" customWidth="1"/>
    <col min="14850" max="15098" width="8.88671875" style="88"/>
    <col min="15099" max="15100" width="11.109375" style="88" customWidth="1"/>
    <col min="15101" max="15101" width="11.77734375" style="88" customWidth="1"/>
    <col min="15102" max="15103" width="10.21875" style="88" customWidth="1"/>
    <col min="15104" max="15104" width="11.21875" style="88" customWidth="1"/>
    <col min="15105" max="15105" width="60" style="88" customWidth="1"/>
    <col min="15106" max="15354" width="8.88671875" style="88"/>
    <col min="15355" max="15356" width="11.109375" style="88" customWidth="1"/>
    <col min="15357" max="15357" width="11.77734375" style="88" customWidth="1"/>
    <col min="15358" max="15359" width="10.21875" style="88" customWidth="1"/>
    <col min="15360" max="15360" width="11.21875" style="88" customWidth="1"/>
    <col min="15361" max="15361" width="60" style="88" customWidth="1"/>
    <col min="15362" max="15610" width="8.88671875" style="88"/>
    <col min="15611" max="15612" width="11.109375" style="88" customWidth="1"/>
    <col min="15613" max="15613" width="11.77734375" style="88" customWidth="1"/>
    <col min="15614" max="15615" width="10.21875" style="88" customWidth="1"/>
    <col min="15616" max="15616" width="11.21875" style="88" customWidth="1"/>
    <col min="15617" max="15617" width="60" style="88" customWidth="1"/>
    <col min="15618" max="15866" width="8.88671875" style="88"/>
    <col min="15867" max="15868" width="11.109375" style="88" customWidth="1"/>
    <col min="15869" max="15869" width="11.77734375" style="88" customWidth="1"/>
    <col min="15870" max="15871" width="10.21875" style="88" customWidth="1"/>
    <col min="15872" max="15872" width="11.21875" style="88" customWidth="1"/>
    <col min="15873" max="15873" width="60" style="88" customWidth="1"/>
    <col min="15874" max="16122" width="8.88671875" style="88"/>
    <col min="16123" max="16124" width="11.109375" style="88" customWidth="1"/>
    <col min="16125" max="16125" width="11.77734375" style="88" customWidth="1"/>
    <col min="16126" max="16127" width="10.21875" style="88" customWidth="1"/>
    <col min="16128" max="16128" width="11.21875" style="88" customWidth="1"/>
    <col min="16129" max="16129" width="60" style="88" customWidth="1"/>
    <col min="16130" max="16384" width="8.88671875" style="88"/>
  </cols>
  <sheetData>
    <row r="1" spans="1:8" s="87" customFormat="1" ht="18.600000000000001" customHeight="1">
      <c r="A1" s="351" t="s">
        <v>158</v>
      </c>
      <c r="B1" s="351"/>
      <c r="C1" s="351"/>
      <c r="D1" s="351"/>
      <c r="E1" s="351"/>
      <c r="F1" s="351"/>
      <c r="G1" s="351"/>
      <c r="H1" s="132"/>
    </row>
    <row r="2" spans="1:8" ht="12" customHeight="1">
      <c r="A2" s="351"/>
      <c r="B2" s="351"/>
      <c r="C2" s="351"/>
      <c r="D2" s="351"/>
      <c r="E2" s="351"/>
      <c r="F2" s="351"/>
      <c r="G2" s="351"/>
    </row>
    <row r="3" spans="1:8" s="87" customFormat="1" ht="11.25" customHeight="1">
      <c r="A3" s="352"/>
      <c r="B3" s="352"/>
      <c r="C3" s="352"/>
      <c r="D3" s="352"/>
      <c r="E3" s="352"/>
      <c r="F3" s="352"/>
      <c r="G3" s="89"/>
    </row>
    <row r="4" spans="1:8" s="87" customFormat="1" ht="15" customHeight="1" thickBot="1">
      <c r="A4" s="90" t="s">
        <v>69</v>
      </c>
      <c r="B4" s="91"/>
      <c r="C4" s="91"/>
      <c r="D4" s="91"/>
      <c r="E4" s="91"/>
      <c r="F4" s="91"/>
      <c r="G4" s="89"/>
    </row>
    <row r="5" spans="1:8" s="87" customFormat="1" ht="18" customHeight="1">
      <c r="A5" s="104" t="s">
        <v>1</v>
      </c>
      <c r="B5" s="105" t="s">
        <v>70</v>
      </c>
      <c r="C5" s="105" t="s">
        <v>3</v>
      </c>
      <c r="D5" s="230" t="s">
        <v>165</v>
      </c>
      <c r="E5" s="230" t="s">
        <v>166</v>
      </c>
      <c r="F5" s="230" t="s">
        <v>167</v>
      </c>
      <c r="G5" s="106" t="s">
        <v>71</v>
      </c>
    </row>
    <row r="6" spans="1:8" s="87" customFormat="1" ht="18" customHeight="1">
      <c r="A6" s="353" t="s">
        <v>79</v>
      </c>
      <c r="B6" s="354"/>
      <c r="C6" s="354"/>
      <c r="D6" s="160">
        <f>D7+D8+D10+D9</f>
        <v>158888000</v>
      </c>
      <c r="E6" s="160">
        <f>E7+E9+E8+E10</f>
        <v>157608000</v>
      </c>
      <c r="F6" s="160">
        <f>E6-D6</f>
        <v>-1280000</v>
      </c>
      <c r="G6" s="107"/>
    </row>
    <row r="7" spans="1:8" s="92" customFormat="1" ht="18" customHeight="1">
      <c r="A7" s="120" t="s">
        <v>159</v>
      </c>
      <c r="B7" s="121" t="s">
        <v>159</v>
      </c>
      <c r="C7" s="121" t="s">
        <v>160</v>
      </c>
      <c r="D7" s="161">
        <f>총괄!E9</f>
        <v>145979240</v>
      </c>
      <c r="E7" s="161">
        <f>총괄!F9</f>
        <v>140767200</v>
      </c>
      <c r="F7" s="233">
        <f t="shared" ref="F7:F10" si="0">E7-D7</f>
        <v>-5212040</v>
      </c>
      <c r="G7" s="235" t="s">
        <v>168</v>
      </c>
    </row>
    <row r="8" spans="1:8" s="87" customFormat="1" ht="18" customHeight="1">
      <c r="A8" s="120" t="s">
        <v>161</v>
      </c>
      <c r="B8" s="121" t="s">
        <v>162</v>
      </c>
      <c r="C8" s="121" t="s">
        <v>163</v>
      </c>
      <c r="D8" s="161">
        <f>총괄!E12</f>
        <v>12888574</v>
      </c>
      <c r="E8" s="161">
        <f>총괄!F12</f>
        <v>16500000</v>
      </c>
      <c r="F8" s="234">
        <f t="shared" si="0"/>
        <v>3611426</v>
      </c>
      <c r="G8" s="236" t="s">
        <v>169</v>
      </c>
    </row>
    <row r="9" spans="1:8" s="87" customFormat="1" ht="18" customHeight="1">
      <c r="A9" s="252" t="s">
        <v>164</v>
      </c>
      <c r="B9" s="228" t="s">
        <v>164</v>
      </c>
      <c r="C9" s="228" t="s">
        <v>164</v>
      </c>
      <c r="D9" s="174">
        <f>총괄!E13</f>
        <v>20186</v>
      </c>
      <c r="E9" s="174">
        <f>총괄!F13</f>
        <v>320800</v>
      </c>
      <c r="F9" s="233">
        <f t="shared" ref="F9" si="1">E9-D9</f>
        <v>300614</v>
      </c>
      <c r="G9" s="227" t="s">
        <v>170</v>
      </c>
    </row>
    <row r="10" spans="1:8" s="87" customFormat="1" ht="18" customHeight="1" thickBot="1">
      <c r="A10" s="231"/>
      <c r="B10" s="232"/>
      <c r="C10" s="232" t="s">
        <v>198</v>
      </c>
      <c r="D10" s="169">
        <v>0</v>
      </c>
      <c r="E10" s="169">
        <v>20000</v>
      </c>
      <c r="F10" s="162">
        <f t="shared" si="0"/>
        <v>20000</v>
      </c>
      <c r="G10" s="109" t="s">
        <v>199</v>
      </c>
    </row>
    <row r="11" spans="1:8" s="87" customFormat="1" ht="18" customHeight="1">
      <c r="A11" s="122"/>
      <c r="B11" s="123"/>
      <c r="C11" s="103"/>
      <c r="D11" s="163"/>
      <c r="E11" s="163"/>
      <c r="F11" s="163"/>
      <c r="G11" s="102"/>
    </row>
    <row r="12" spans="1:8" s="87" customFormat="1" ht="18.600000000000001" customHeight="1" thickBot="1">
      <c r="A12" s="90" t="s">
        <v>72</v>
      </c>
      <c r="B12" s="102"/>
      <c r="C12" s="103"/>
      <c r="D12" s="163"/>
      <c r="E12" s="163"/>
      <c r="F12" s="163"/>
      <c r="G12" s="102"/>
    </row>
    <row r="13" spans="1:8" s="93" customFormat="1" ht="18" customHeight="1">
      <c r="A13" s="104" t="s">
        <v>1</v>
      </c>
      <c r="B13" s="105" t="s">
        <v>70</v>
      </c>
      <c r="C13" s="105" t="s">
        <v>3</v>
      </c>
      <c r="D13" s="230" t="s">
        <v>165</v>
      </c>
      <c r="E13" s="230" t="s">
        <v>166</v>
      </c>
      <c r="F13" s="230" t="s">
        <v>167</v>
      </c>
      <c r="G13" s="106" t="s">
        <v>71</v>
      </c>
    </row>
    <row r="14" spans="1:8" s="94" customFormat="1" ht="18" customHeight="1">
      <c r="A14" s="353" t="s">
        <v>79</v>
      </c>
      <c r="B14" s="354"/>
      <c r="C14" s="354"/>
      <c r="D14" s="164">
        <f>SUM(D15:D32)</f>
        <v>158888000</v>
      </c>
      <c r="E14" s="164">
        <f>SUM(E15:E32)</f>
        <v>157608000</v>
      </c>
      <c r="F14" s="160">
        <f>E14-D14</f>
        <v>-1280000</v>
      </c>
      <c r="G14" s="110"/>
      <c r="H14" s="175">
        <f>F14-F6</f>
        <v>0</v>
      </c>
    </row>
    <row r="15" spans="1:8" s="99" customFormat="1" ht="18" customHeight="1">
      <c r="A15" s="193" t="s">
        <v>73</v>
      </c>
      <c r="B15" s="125" t="s">
        <v>74</v>
      </c>
      <c r="C15" s="119" t="str">
        <f>세출!D8</f>
        <v>급여</v>
      </c>
      <c r="D15" s="161">
        <f>세출!E8</f>
        <v>125367480</v>
      </c>
      <c r="E15" s="161">
        <f>세출!F8</f>
        <v>109227840</v>
      </c>
      <c r="F15" s="161">
        <f>E15-D15</f>
        <v>-16139640</v>
      </c>
      <c r="G15" s="355" t="s">
        <v>171</v>
      </c>
    </row>
    <row r="16" spans="1:8" s="99" customFormat="1" ht="18" customHeight="1">
      <c r="A16" s="191"/>
      <c r="B16" s="194"/>
      <c r="C16" s="124" t="str">
        <f>세출!D10</f>
        <v>퇴직금 및 퇴직적립금</v>
      </c>
      <c r="D16" s="166">
        <f>세출!E10</f>
        <v>10447290</v>
      </c>
      <c r="E16" s="166">
        <f>세출!F10</f>
        <v>9102320</v>
      </c>
      <c r="F16" s="161">
        <f t="shared" ref="F16:F28" si="2">E16-D16</f>
        <v>-1344970</v>
      </c>
      <c r="G16" s="356"/>
    </row>
    <row r="17" spans="1:7" s="99" customFormat="1" ht="18" customHeight="1">
      <c r="A17" s="191"/>
      <c r="B17" s="194"/>
      <c r="C17" s="119" t="str">
        <f>세출!D12</f>
        <v>사회보험부담금</v>
      </c>
      <c r="D17" s="165">
        <f>세출!E12</f>
        <v>11543550</v>
      </c>
      <c r="E17" s="165">
        <f>세출!F12</f>
        <v>10086550</v>
      </c>
      <c r="F17" s="161">
        <f>E17-D17</f>
        <v>-1457000</v>
      </c>
      <c r="G17" s="357"/>
    </row>
    <row r="18" spans="1:7" s="99" customFormat="1" ht="18" customHeight="1">
      <c r="A18" s="191"/>
      <c r="B18" s="192"/>
      <c r="C18" s="119" t="str">
        <f>세출!D18</f>
        <v>기타후생경비</v>
      </c>
      <c r="D18" s="165">
        <f>세출!E18</f>
        <v>1000000</v>
      </c>
      <c r="E18" s="165">
        <f>세출!F18</f>
        <v>2750000</v>
      </c>
      <c r="F18" s="161">
        <f t="shared" si="2"/>
        <v>1750000</v>
      </c>
      <c r="G18" s="111" t="s">
        <v>187</v>
      </c>
    </row>
    <row r="19" spans="1:7" s="99" customFormat="1" ht="18" customHeight="1">
      <c r="A19" s="237"/>
      <c r="B19" s="228" t="s">
        <v>173</v>
      </c>
      <c r="C19" s="119" t="s">
        <v>174</v>
      </c>
      <c r="D19" s="165">
        <f>총괄!L14</f>
        <v>200000</v>
      </c>
      <c r="E19" s="165">
        <f>총괄!M14</f>
        <v>400000</v>
      </c>
      <c r="F19" s="161">
        <f t="shared" si="2"/>
        <v>200000</v>
      </c>
      <c r="G19" s="249" t="s">
        <v>188</v>
      </c>
    </row>
    <row r="20" spans="1:7" s="99" customFormat="1" ht="18" customHeight="1">
      <c r="A20" s="191"/>
      <c r="B20" s="238"/>
      <c r="C20" s="119" t="s">
        <v>175</v>
      </c>
      <c r="D20" s="165">
        <f>총괄!L15</f>
        <v>1680000</v>
      </c>
      <c r="E20" s="165">
        <f>총괄!M15</f>
        <v>3400000</v>
      </c>
      <c r="F20" s="161">
        <f t="shared" si="2"/>
        <v>1720000</v>
      </c>
      <c r="G20" s="250" t="s">
        <v>189</v>
      </c>
    </row>
    <row r="21" spans="1:7" s="99" customFormat="1" ht="18" customHeight="1">
      <c r="A21" s="191"/>
      <c r="B21" s="240"/>
      <c r="C21" s="125" t="s">
        <v>176</v>
      </c>
      <c r="D21" s="167">
        <f>총괄!L16</f>
        <v>100000</v>
      </c>
      <c r="E21" s="167">
        <f>총괄!M16</f>
        <v>1500000</v>
      </c>
      <c r="F21" s="161">
        <f t="shared" si="2"/>
        <v>1400000</v>
      </c>
      <c r="G21" s="226" t="s">
        <v>190</v>
      </c>
    </row>
    <row r="22" spans="1:7" s="100" customFormat="1" ht="18" customHeight="1">
      <c r="A22" s="243"/>
      <c r="B22" s="241"/>
      <c r="C22" s="126" t="s">
        <v>177</v>
      </c>
      <c r="D22" s="168">
        <f>총괄!L17</f>
        <v>800000</v>
      </c>
      <c r="E22" s="168">
        <f>총괄!M17</f>
        <v>1300000</v>
      </c>
      <c r="F22" s="161">
        <f t="shared" si="2"/>
        <v>500000</v>
      </c>
      <c r="G22" s="127" t="s">
        <v>191</v>
      </c>
    </row>
    <row r="23" spans="1:7" s="100" customFormat="1" ht="18" customHeight="1">
      <c r="A23" s="243"/>
      <c r="B23" s="241"/>
      <c r="C23" s="126" t="s">
        <v>178</v>
      </c>
      <c r="D23" s="168">
        <f>총괄!L18</f>
        <v>0</v>
      </c>
      <c r="E23" s="168">
        <f>총괄!M18</f>
        <v>360000</v>
      </c>
      <c r="F23" s="161">
        <f t="shared" si="2"/>
        <v>360000</v>
      </c>
      <c r="G23" s="108" t="s">
        <v>192</v>
      </c>
    </row>
    <row r="24" spans="1:7" s="100" customFormat="1" ht="18" customHeight="1">
      <c r="A24" s="243"/>
      <c r="B24" s="241"/>
      <c r="C24" s="126" t="s">
        <v>179</v>
      </c>
      <c r="D24" s="168">
        <f>총괄!L19</f>
        <v>0</v>
      </c>
      <c r="E24" s="168">
        <f>총괄!M19</f>
        <v>4400000</v>
      </c>
      <c r="F24" s="161">
        <f t="shared" si="2"/>
        <v>4400000</v>
      </c>
      <c r="G24" s="235" t="s">
        <v>193</v>
      </c>
    </row>
    <row r="25" spans="1:7" s="100" customFormat="1" ht="18" customHeight="1">
      <c r="A25" s="171" t="s">
        <v>180</v>
      </c>
      <c r="B25" s="172" t="s">
        <v>181</v>
      </c>
      <c r="C25" s="126" t="s">
        <v>182</v>
      </c>
      <c r="D25" s="168">
        <f>총괄!L22</f>
        <v>1000000</v>
      </c>
      <c r="E25" s="168">
        <f>총괄!M22</f>
        <v>2000000</v>
      </c>
      <c r="F25" s="161">
        <f t="shared" si="2"/>
        <v>1000000</v>
      </c>
      <c r="G25" s="236" t="s">
        <v>194</v>
      </c>
    </row>
    <row r="26" spans="1:7" s="100" customFormat="1" ht="18" customHeight="1">
      <c r="A26" s="242"/>
      <c r="B26" s="239"/>
      <c r="C26" s="172" t="s">
        <v>183</v>
      </c>
      <c r="D26" s="168">
        <f>총괄!L23</f>
        <v>500000</v>
      </c>
      <c r="E26" s="168">
        <f>총괄!M23</f>
        <v>1000000</v>
      </c>
      <c r="F26" s="161">
        <f t="shared" si="2"/>
        <v>500000</v>
      </c>
      <c r="G26" s="225" t="s">
        <v>195</v>
      </c>
    </row>
    <row r="27" spans="1:7" s="100" customFormat="1" ht="18" customHeight="1">
      <c r="A27" s="171" t="s">
        <v>184</v>
      </c>
      <c r="B27" s="172" t="s">
        <v>184</v>
      </c>
      <c r="C27" s="172" t="s">
        <v>184</v>
      </c>
      <c r="D27" s="173">
        <f>총괄!L26</f>
        <v>5950000</v>
      </c>
      <c r="E27" s="173">
        <f>총괄!M26</f>
        <v>0</v>
      </c>
      <c r="F27" s="161">
        <f t="shared" si="2"/>
        <v>-5950000</v>
      </c>
      <c r="G27" s="244" t="s">
        <v>197</v>
      </c>
    </row>
    <row r="28" spans="1:7" s="100" customFormat="1" ht="18" customHeight="1">
      <c r="A28" s="243"/>
      <c r="B28" s="241"/>
      <c r="C28" s="172" t="s">
        <v>185</v>
      </c>
      <c r="D28" s="173">
        <f>총괄!L27</f>
        <v>0</v>
      </c>
      <c r="E28" s="173">
        <f>총괄!M27</f>
        <v>4055000</v>
      </c>
      <c r="F28" s="161">
        <f t="shared" si="2"/>
        <v>4055000</v>
      </c>
      <c r="G28" s="244" t="s">
        <v>197</v>
      </c>
    </row>
    <row r="29" spans="1:7" s="100" customFormat="1" ht="18" customHeight="1">
      <c r="A29" s="243"/>
      <c r="B29" s="241"/>
      <c r="C29" s="172" t="s">
        <v>196</v>
      </c>
      <c r="D29" s="173">
        <f>총괄!L28</f>
        <v>0</v>
      </c>
      <c r="E29" s="173">
        <f>총괄!M28</f>
        <v>5220000</v>
      </c>
      <c r="F29" s="161">
        <f>E29-D29</f>
        <v>5220000</v>
      </c>
      <c r="G29" s="244" t="s">
        <v>197</v>
      </c>
    </row>
    <row r="30" spans="1:7" s="100" customFormat="1" ht="18" customHeight="1">
      <c r="A30" s="243"/>
      <c r="B30" s="241"/>
      <c r="C30" s="172" t="s">
        <v>186</v>
      </c>
      <c r="D30" s="173"/>
      <c r="E30" s="173">
        <f>총괄!M29</f>
        <v>2200000</v>
      </c>
      <c r="F30" s="253">
        <f>E30-D30</f>
        <v>2200000</v>
      </c>
      <c r="G30" s="224" t="s">
        <v>197</v>
      </c>
    </row>
    <row r="31" spans="1:7" s="100" customFormat="1" ht="18" customHeight="1">
      <c r="A31" s="258" t="s">
        <v>200</v>
      </c>
      <c r="B31" s="126" t="s">
        <v>200</v>
      </c>
      <c r="C31" s="126" t="s">
        <v>200</v>
      </c>
      <c r="D31" s="168">
        <f>총괄!L32</f>
        <v>299680</v>
      </c>
      <c r="E31" s="168">
        <f>총괄!M32</f>
        <v>300000</v>
      </c>
      <c r="F31" s="161">
        <f>E31-D31</f>
        <v>320</v>
      </c>
      <c r="G31" s="108" t="s">
        <v>203</v>
      </c>
    </row>
    <row r="32" spans="1:7" s="100" customFormat="1" ht="18" customHeight="1" thickBot="1">
      <c r="A32" s="245" t="s">
        <v>201</v>
      </c>
      <c r="B32" s="246" t="s">
        <v>201</v>
      </c>
      <c r="C32" s="254" t="s">
        <v>202</v>
      </c>
      <c r="D32" s="255">
        <f>총괄!L35</f>
        <v>0</v>
      </c>
      <c r="E32" s="256">
        <f>총괄!M35</f>
        <v>306290</v>
      </c>
      <c r="F32" s="251">
        <f>E32-D32</f>
        <v>306290</v>
      </c>
      <c r="G32" s="259" t="s">
        <v>204</v>
      </c>
    </row>
    <row r="33" spans="1:7">
      <c r="A33" s="102"/>
      <c r="B33" s="102"/>
      <c r="C33" s="103"/>
      <c r="D33" s="163"/>
      <c r="E33" s="163"/>
      <c r="F33" s="170"/>
      <c r="G33" s="102"/>
    </row>
    <row r="34" spans="1:7">
      <c r="A34" s="102"/>
      <c r="B34" s="102"/>
      <c r="C34" s="103"/>
      <c r="D34" s="163"/>
      <c r="E34" s="163"/>
      <c r="F34" s="163"/>
      <c r="G34" s="102"/>
    </row>
    <row r="35" spans="1:7">
      <c r="F35" s="101"/>
    </row>
  </sheetData>
  <mergeCells count="5">
    <mergeCell ref="A1:G2"/>
    <mergeCell ref="A3:F3"/>
    <mergeCell ref="A6:C6"/>
    <mergeCell ref="A14:C14"/>
    <mergeCell ref="G15:G17"/>
  </mergeCells>
  <phoneticPr fontId="2" type="noConversion"/>
  <pageMargins left="0.39370078740157483" right="0.39370078740157483" top="0.78740157480314965" bottom="0.59055118110236227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표지</vt:lpstr>
      <vt:lpstr>총괄</vt:lpstr>
      <vt:lpstr>세입</vt:lpstr>
      <vt:lpstr>세출</vt:lpstr>
      <vt:lpstr>변경사유서</vt:lpstr>
      <vt:lpstr>변경사유서!Print_Area</vt:lpstr>
      <vt:lpstr>세입!Print_Area</vt:lpstr>
      <vt:lpstr>세출!Print_Area</vt:lpstr>
      <vt:lpstr>총괄!Print_Area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김성현</dc:creator>
  <cp:lastModifiedBy>PowerUser</cp:lastModifiedBy>
  <cp:lastPrinted>2015-12-10T01:26:20Z</cp:lastPrinted>
  <dcterms:created xsi:type="dcterms:W3CDTF">2008-01-12T05:11:51Z</dcterms:created>
  <dcterms:modified xsi:type="dcterms:W3CDTF">2015-12-21T06:48:46Z</dcterms:modified>
</cp:coreProperties>
</file>