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1760" windowHeight="8835"/>
  </bookViews>
  <sheets>
    <sheet name="총괄" sheetId="10" r:id="rId1"/>
    <sheet name="세입" sheetId="8" r:id="rId2"/>
    <sheet name="세출" sheetId="9" r:id="rId3"/>
  </sheets>
  <definedNames>
    <definedName name="_xlnm.Print_Area" localSheetId="1">세입!$B$3:$R$21</definedName>
    <definedName name="_xlnm.Print_Area" localSheetId="2">세출!$B$4:$U$111</definedName>
    <definedName name="_xlnm.Print_Area" localSheetId="0">총괄!$B$1:$O$47</definedName>
    <definedName name="_xlnm.Print_Titles" localSheetId="2">세출!$5:$6</definedName>
  </definedNames>
  <calcPr calcId="125725"/>
</workbook>
</file>

<file path=xl/calcChain.xml><?xml version="1.0" encoding="utf-8"?>
<calcChain xmlns="http://schemas.openxmlformats.org/spreadsheetml/2006/main">
  <c r="M46" i="10"/>
  <c r="N46" s="1"/>
  <c r="L46"/>
  <c r="H7" i="9"/>
  <c r="E7"/>
  <c r="F7"/>
  <c r="U91"/>
  <c r="U92"/>
  <c r="U93"/>
  <c r="U89"/>
  <c r="U84"/>
  <c r="U83"/>
  <c r="U77"/>
  <c r="U76"/>
  <c r="U40"/>
  <c r="U38"/>
  <c r="U34"/>
  <c r="U28"/>
  <c r="U26"/>
  <c r="U12"/>
  <c r="U11"/>
  <c r="U21"/>
  <c r="U22"/>
  <c r="G37"/>
  <c r="H8"/>
  <c r="U109"/>
  <c r="U100"/>
  <c r="U98"/>
  <c r="U94"/>
  <c r="U48"/>
  <c r="U42"/>
  <c r="U41"/>
  <c r="U37"/>
  <c r="U33"/>
  <c r="U27"/>
  <c r="U25"/>
  <c r="U20"/>
  <c r="U10"/>
  <c r="H18" i="8"/>
  <c r="H17"/>
  <c r="H14"/>
  <c r="H9"/>
  <c r="H8"/>
  <c r="H7"/>
  <c r="H6"/>
  <c r="G6"/>
  <c r="G21"/>
  <c r="G20"/>
  <c r="G19"/>
  <c r="G18"/>
  <c r="G17"/>
  <c r="G16"/>
  <c r="G15"/>
  <c r="G14"/>
  <c r="G9"/>
  <c r="G8"/>
  <c r="G7"/>
  <c r="R6"/>
  <c r="R19"/>
  <c r="R17"/>
  <c r="R10"/>
  <c r="R7"/>
  <c r="E109" i="9"/>
  <c r="U110"/>
  <c r="G110"/>
  <c r="F110"/>
  <c r="M11" i="10"/>
  <c r="L47"/>
  <c r="L45" s="1"/>
  <c r="L44"/>
  <c r="L11"/>
  <c r="L12"/>
  <c r="E97" i="9"/>
  <c r="E64"/>
  <c r="E40"/>
  <c r="E37"/>
  <c r="E9"/>
  <c r="U24"/>
  <c r="G24"/>
  <c r="U23"/>
  <c r="F23" s="1"/>
  <c r="G23" s="1"/>
  <c r="E15" i="10"/>
  <c r="E17"/>
  <c r="E16" s="1"/>
  <c r="E22"/>
  <c r="E21"/>
  <c r="E19"/>
  <c r="E18" s="1"/>
  <c r="E13"/>
  <c r="E9"/>
  <c r="E8" s="1"/>
  <c r="E7" s="1"/>
  <c r="F19"/>
  <c r="H15" i="8"/>
  <c r="H16"/>
  <c r="H20"/>
  <c r="H11"/>
  <c r="H12"/>
  <c r="H13"/>
  <c r="H21"/>
  <c r="G11"/>
  <c r="G12"/>
  <c r="G13"/>
  <c r="E6"/>
  <c r="X14"/>
  <c r="E20" i="10" l="1"/>
  <c r="L43"/>
  <c r="H23" i="9"/>
  <c r="E11" i="10"/>
  <c r="E10" s="1"/>
  <c r="E6" s="1"/>
  <c r="F17" i="8" l="1"/>
  <c r="F19"/>
  <c r="F18"/>
  <c r="F10"/>
  <c r="H19" l="1"/>
  <c r="H10"/>
  <c r="G10"/>
  <c r="U108" i="9"/>
  <c r="F108" s="1"/>
  <c r="M44" i="10" s="1"/>
  <c r="N44" s="1"/>
  <c r="G108" i="9" l="1"/>
  <c r="H108"/>
  <c r="V20"/>
  <c r="L42" i="10" l="1"/>
  <c r="L41"/>
  <c r="L39"/>
  <c r="L38"/>
  <c r="L37"/>
  <c r="L36"/>
  <c r="L35"/>
  <c r="L34"/>
  <c r="L33"/>
  <c r="L31"/>
  <c r="L30"/>
  <c r="L29"/>
  <c r="L28"/>
  <c r="L25"/>
  <c r="L24"/>
  <c r="L23"/>
  <c r="L22"/>
  <c r="L21"/>
  <c r="L20"/>
  <c r="L18"/>
  <c r="L16" s="1"/>
  <c r="L17"/>
  <c r="L15"/>
  <c r="L14"/>
  <c r="L13"/>
  <c r="L10"/>
  <c r="L9"/>
  <c r="L8" s="1"/>
  <c r="L27" l="1"/>
  <c r="L19"/>
  <c r="L7" s="1"/>
  <c r="L32"/>
  <c r="L40"/>
  <c r="E8" i="9"/>
  <c r="G11"/>
  <c r="G12"/>
  <c r="G13"/>
  <c r="G14"/>
  <c r="G15"/>
  <c r="G16"/>
  <c r="G17"/>
  <c r="G18"/>
  <c r="G19"/>
  <c r="G21"/>
  <c r="G22"/>
  <c r="G26"/>
  <c r="G28"/>
  <c r="G29"/>
  <c r="G30"/>
  <c r="G31"/>
  <c r="G32"/>
  <c r="G34"/>
  <c r="G35"/>
  <c r="G36"/>
  <c r="G43"/>
  <c r="G44"/>
  <c r="G45"/>
  <c r="G46"/>
  <c r="G47"/>
  <c r="G49"/>
  <c r="G50"/>
  <c r="G52"/>
  <c r="G53"/>
  <c r="G54"/>
  <c r="G55"/>
  <c r="G56"/>
  <c r="G58"/>
  <c r="G59"/>
  <c r="G61"/>
  <c r="G62"/>
  <c r="G63"/>
  <c r="G66"/>
  <c r="G67"/>
  <c r="G72"/>
  <c r="G73"/>
  <c r="G74"/>
  <c r="G76"/>
  <c r="G77"/>
  <c r="G79"/>
  <c r="G80"/>
  <c r="G82"/>
  <c r="G84"/>
  <c r="G85"/>
  <c r="G86"/>
  <c r="G87"/>
  <c r="G88"/>
  <c r="G90"/>
  <c r="G91"/>
  <c r="G92"/>
  <c r="G93"/>
  <c r="G95"/>
  <c r="G96"/>
  <c r="G99"/>
  <c r="G101"/>
  <c r="G102"/>
  <c r="G103"/>
  <c r="G104"/>
  <c r="G105"/>
  <c r="G106"/>
  <c r="G107"/>
  <c r="U35"/>
  <c r="L26" i="10" l="1"/>
  <c r="U18" i="9"/>
  <c r="U88"/>
  <c r="L6" i="10" l="1"/>
  <c r="H12"/>
  <c r="G12"/>
  <c r="U63" i="9" l="1"/>
  <c r="R20" i="8"/>
  <c r="F20" s="1"/>
  <c r="U62" i="9" l="1"/>
  <c r="U70"/>
  <c r="F70" s="1"/>
  <c r="U36"/>
  <c r="U86"/>
  <c r="U68"/>
  <c r="U66"/>
  <c r="U67"/>
  <c r="U69"/>
  <c r="F69" s="1"/>
  <c r="U61"/>
  <c r="G69" l="1"/>
  <c r="H69"/>
  <c r="F68"/>
  <c r="H68" s="1"/>
  <c r="H70"/>
  <c r="G70"/>
  <c r="U65"/>
  <c r="F65" s="1"/>
  <c r="U75"/>
  <c r="F75" s="1"/>
  <c r="M30" i="10"/>
  <c r="M31"/>
  <c r="N31" s="1"/>
  <c r="U60" i="9"/>
  <c r="F60" s="1"/>
  <c r="G68" l="1"/>
  <c r="O30" i="10"/>
  <c r="N30"/>
  <c r="M29"/>
  <c r="H60" i="9"/>
  <c r="G60"/>
  <c r="H65"/>
  <c r="G65"/>
  <c r="H75"/>
  <c r="G75"/>
  <c r="O11" i="10"/>
  <c r="M34"/>
  <c r="N34" s="1"/>
  <c r="O31"/>
  <c r="M25"/>
  <c r="M28"/>
  <c r="U43" i="9"/>
  <c r="U44"/>
  <c r="U45"/>
  <c r="U46"/>
  <c r="U47"/>
  <c r="U16"/>
  <c r="U13"/>
  <c r="U19"/>
  <c r="U14"/>
  <c r="U17"/>
  <c r="U15"/>
  <c r="U106"/>
  <c r="U107"/>
  <c r="U105"/>
  <c r="O25" i="10" l="1"/>
  <c r="N25"/>
  <c r="O29"/>
  <c r="N29"/>
  <c r="O28"/>
  <c r="N28"/>
  <c r="M27"/>
  <c r="O34"/>
  <c r="N11"/>
  <c r="U104" i="9"/>
  <c r="U111"/>
  <c r="U99"/>
  <c r="U96"/>
  <c r="U95"/>
  <c r="U90"/>
  <c r="U87"/>
  <c r="U85"/>
  <c r="U82"/>
  <c r="U81" s="1"/>
  <c r="U80"/>
  <c r="U79"/>
  <c r="U74"/>
  <c r="U73"/>
  <c r="U72"/>
  <c r="U59"/>
  <c r="U58"/>
  <c r="U56"/>
  <c r="U55"/>
  <c r="U54"/>
  <c r="U53"/>
  <c r="U52"/>
  <c r="U50"/>
  <c r="U49"/>
  <c r="U39"/>
  <c r="R21" i="8"/>
  <c r="F21" s="1"/>
  <c r="R9"/>
  <c r="F9" s="1"/>
  <c r="R8"/>
  <c r="F8" s="1"/>
  <c r="O27" i="10" l="1"/>
  <c r="N27"/>
  <c r="F111" i="9"/>
  <c r="F109" s="1"/>
  <c r="U57"/>
  <c r="J21"/>
  <c r="F94"/>
  <c r="U71"/>
  <c r="O44" i="10"/>
  <c r="F33" i="9"/>
  <c r="U51"/>
  <c r="U78"/>
  <c r="F89"/>
  <c r="F83"/>
  <c r="F7" i="8" l="1"/>
  <c r="F9" i="10" s="1"/>
  <c r="G9" s="1"/>
  <c r="G111" i="9"/>
  <c r="G109" s="1"/>
  <c r="M47" i="10"/>
  <c r="M45" s="1"/>
  <c r="N45" s="1"/>
  <c r="H89" i="9"/>
  <c r="G89"/>
  <c r="H33"/>
  <c r="G33"/>
  <c r="G94"/>
  <c r="H94"/>
  <c r="F71"/>
  <c r="U64"/>
  <c r="U7" s="1"/>
  <c r="G83"/>
  <c r="H83"/>
  <c r="M15" i="10"/>
  <c r="O15" s="1"/>
  <c r="M38"/>
  <c r="M33"/>
  <c r="M37"/>
  <c r="M43"/>
  <c r="O43" s="1"/>
  <c r="M39"/>
  <c r="F10" i="9"/>
  <c r="R18" i="8"/>
  <c r="R13"/>
  <c r="R11"/>
  <c r="F11" s="1"/>
  <c r="W8"/>
  <c r="Y8" s="1"/>
  <c r="F38" i="9"/>
  <c r="F39"/>
  <c r="F41"/>
  <c r="F42"/>
  <c r="F48"/>
  <c r="F51"/>
  <c r="F57"/>
  <c r="F78"/>
  <c r="F81"/>
  <c r="U102"/>
  <c r="U103"/>
  <c r="F22" i="10"/>
  <c r="G22" s="1"/>
  <c r="N47" l="1"/>
  <c r="O39"/>
  <c r="N39"/>
  <c r="O37"/>
  <c r="N37"/>
  <c r="O38"/>
  <c r="N38"/>
  <c r="N43"/>
  <c r="O33"/>
  <c r="N33"/>
  <c r="H81" i="9"/>
  <c r="G81"/>
  <c r="H57"/>
  <c r="G57"/>
  <c r="H48"/>
  <c r="G48"/>
  <c r="H41"/>
  <c r="G41"/>
  <c r="G38"/>
  <c r="H38"/>
  <c r="G78"/>
  <c r="H78"/>
  <c r="H51"/>
  <c r="G51"/>
  <c r="H42"/>
  <c r="G42"/>
  <c r="H39"/>
  <c r="G39"/>
  <c r="H10"/>
  <c r="G10"/>
  <c r="H71"/>
  <c r="G71"/>
  <c r="F64"/>
  <c r="M35" i="10"/>
  <c r="N35" s="1"/>
  <c r="M24"/>
  <c r="M20"/>
  <c r="N20" s="1"/>
  <c r="M23"/>
  <c r="M18"/>
  <c r="N18" s="1"/>
  <c r="M36"/>
  <c r="N36" s="1"/>
  <c r="M22"/>
  <c r="M17"/>
  <c r="N17" s="1"/>
  <c r="N15"/>
  <c r="M21"/>
  <c r="M9"/>
  <c r="O9" s="1"/>
  <c r="F37" i="9"/>
  <c r="F40"/>
  <c r="F13" i="8"/>
  <c r="F15" i="10"/>
  <c r="F98" i="9"/>
  <c r="U101"/>
  <c r="U97" s="1"/>
  <c r="F21" i="10"/>
  <c r="O21" l="1"/>
  <c r="N21"/>
  <c r="O23"/>
  <c r="N23"/>
  <c r="O24"/>
  <c r="N24"/>
  <c r="O22"/>
  <c r="N22"/>
  <c r="G98" i="9"/>
  <c r="H98"/>
  <c r="H37"/>
  <c r="H64"/>
  <c r="G64"/>
  <c r="G40"/>
  <c r="H40"/>
  <c r="M32" i="10"/>
  <c r="J26" i="9"/>
  <c r="M41" i="10"/>
  <c r="O17"/>
  <c r="M16"/>
  <c r="O36"/>
  <c r="N9"/>
  <c r="O18"/>
  <c r="O20"/>
  <c r="M19"/>
  <c r="O35"/>
  <c r="J29" i="9"/>
  <c r="J28"/>
  <c r="J31"/>
  <c r="U31" s="1"/>
  <c r="H15" i="10"/>
  <c r="G15"/>
  <c r="F20"/>
  <c r="F18"/>
  <c r="F100" i="9"/>
  <c r="F97" s="1"/>
  <c r="G97" s="1"/>
  <c r="J32"/>
  <c r="U32" s="1"/>
  <c r="F13" i="10"/>
  <c r="O16" l="1"/>
  <c r="N16"/>
  <c r="O19"/>
  <c r="N19"/>
  <c r="O32"/>
  <c r="N32"/>
  <c r="O41"/>
  <c r="N41"/>
  <c r="H100" i="9"/>
  <c r="G100"/>
  <c r="M26" i="10"/>
  <c r="F20" i="9"/>
  <c r="M42" i="10"/>
  <c r="N42" s="1"/>
  <c r="M10"/>
  <c r="O10" s="1"/>
  <c r="U29" i="9"/>
  <c r="F11" i="10"/>
  <c r="F8"/>
  <c r="F7" l="1"/>
  <c r="G7" s="1"/>
  <c r="G8"/>
  <c r="O26"/>
  <c r="N26"/>
  <c r="H20" i="9"/>
  <c r="G20"/>
  <c r="H97"/>
  <c r="M40" i="10"/>
  <c r="O42"/>
  <c r="N10"/>
  <c r="J30" i="9"/>
  <c r="U30" s="1"/>
  <c r="F10" i="10"/>
  <c r="U9" i="9" l="1"/>
  <c r="U8" s="1"/>
  <c r="O40" i="10"/>
  <c r="N40"/>
  <c r="F6"/>
  <c r="G6" s="1"/>
  <c r="F25" i="9"/>
  <c r="H25" l="1"/>
  <c r="G25"/>
  <c r="H6" i="10"/>
  <c r="M13"/>
  <c r="O13" s="1"/>
  <c r="N13" l="1"/>
  <c r="F27" i="9"/>
  <c r="H27" l="1"/>
  <c r="G27"/>
  <c r="F9"/>
  <c r="M14" i="10"/>
  <c r="O14" s="1"/>
  <c r="H9" i="9" l="1"/>
  <c r="F8"/>
  <c r="G9"/>
  <c r="N14" i="10"/>
  <c r="M8"/>
  <c r="O8" s="1"/>
  <c r="G8" i="9" l="1"/>
  <c r="N8" i="10"/>
  <c r="M7"/>
  <c r="O7" l="1"/>
  <c r="N7"/>
  <c r="M6"/>
  <c r="O6" s="1"/>
  <c r="G7" i="9"/>
  <c r="N6" i="10" l="1"/>
  <c r="G13"/>
  <c r="H13"/>
  <c r="H8"/>
  <c r="G21"/>
  <c r="H21"/>
  <c r="H19"/>
  <c r="G19"/>
  <c r="G17"/>
  <c r="H17"/>
  <c r="H11"/>
  <c r="G11"/>
  <c r="H9"/>
  <c r="H7"/>
  <c r="H10"/>
  <c r="G10"/>
  <c r="G20"/>
  <c r="H20"/>
  <c r="G18"/>
  <c r="H18"/>
  <c r="G16"/>
  <c r="H16"/>
  <c r="H22"/>
  <c r="F6" i="8" l="1"/>
  <c r="F2" i="9" l="1"/>
  <c r="G2" s="1"/>
  <c r="E2" l="1"/>
</calcChain>
</file>

<file path=xl/sharedStrings.xml><?xml version="1.0" encoding="utf-8"?>
<sst xmlns="http://schemas.openxmlformats.org/spreadsheetml/2006/main" count="834" uniqueCount="224">
  <si>
    <t>보조금수입</t>
    <phoneticPr fontId="2" type="noConversion"/>
  </si>
  <si>
    <t xml:space="preserve"> </t>
    <phoneticPr fontId="2" type="noConversion"/>
  </si>
  <si>
    <t>2) 세입내역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</si>
  <si>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</si>
  <si>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</si>
  <si>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</si>
  <si>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증감(B-A)</t>
    <phoneticPr fontId="2" type="noConversion"/>
  </si>
  <si>
    <t>금 액</t>
    <phoneticPr fontId="2" type="noConversion"/>
  </si>
  <si>
    <t>%</t>
    <phoneticPr fontId="2" type="noConversion"/>
  </si>
  <si>
    <t>총  계</t>
    <phoneticPr fontId="2" type="noConversion"/>
  </si>
  <si>
    <t>사업수입</t>
    <phoneticPr fontId="2" type="noConversion"/>
  </si>
  <si>
    <t>소  계</t>
    <phoneticPr fontId="2" type="noConversion"/>
  </si>
  <si>
    <t>계</t>
    <phoneticPr fontId="2" type="noConversion"/>
  </si>
  <si>
    <t>보조금수입</t>
    <phoneticPr fontId="2" type="noConversion"/>
  </si>
  <si>
    <t>계</t>
    <phoneticPr fontId="2" type="noConversion"/>
  </si>
  <si>
    <t>0 경상보조금수입</t>
    <phoneticPr fontId="2" type="noConversion"/>
  </si>
  <si>
    <t>후원금수입</t>
    <phoneticPr fontId="2" type="noConversion"/>
  </si>
  <si>
    <t>전입금</t>
    <phoneticPr fontId="2" type="noConversion"/>
  </si>
  <si>
    <t>법인전입금</t>
    <phoneticPr fontId="2" type="noConversion"/>
  </si>
  <si>
    <t>잡수입</t>
    <phoneticPr fontId="2" type="noConversion"/>
  </si>
  <si>
    <t>0 잡수입</t>
    <phoneticPr fontId="2" type="noConversion"/>
  </si>
  <si>
    <t>예금이자수입</t>
    <phoneticPr fontId="2" type="noConversion"/>
  </si>
  <si>
    <t xml:space="preserve">  - 예금이자수입</t>
    <phoneticPr fontId="2" type="noConversion"/>
  </si>
  <si>
    <t xml:space="preserve">  - 잡수입</t>
    <phoneticPr fontId="2" type="noConversion"/>
  </si>
  <si>
    <t>3) 세출내역</t>
    <phoneticPr fontId="2" type="noConversion"/>
  </si>
  <si>
    <t>사  무  비</t>
    <phoneticPr fontId="2" type="noConversion"/>
  </si>
  <si>
    <t>인건비</t>
    <phoneticPr fontId="2" type="noConversion"/>
  </si>
  <si>
    <t>급  여</t>
    <phoneticPr fontId="2" type="noConversion"/>
  </si>
  <si>
    <t>원</t>
    <phoneticPr fontId="2" type="noConversion"/>
  </si>
  <si>
    <t>x</t>
    <phoneticPr fontId="2" type="noConversion"/>
  </si>
  <si>
    <t>월</t>
    <phoneticPr fontId="2" type="noConversion"/>
  </si>
  <si>
    <t>명</t>
    <phoneticPr fontId="2" type="noConversion"/>
  </si>
  <si>
    <t>분기</t>
    <phoneticPr fontId="2" type="noConversion"/>
  </si>
  <si>
    <t>회</t>
    <phoneticPr fontId="2" type="noConversion"/>
  </si>
  <si>
    <t>제수당</t>
    <phoneticPr fontId="2" type="noConversion"/>
  </si>
  <si>
    <t>기타후생경비</t>
    <phoneticPr fontId="2" type="noConversion"/>
  </si>
  <si>
    <t>업무추진비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</si>
  <si>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</si>
  <si>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</si>
  <si>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</si>
  <si>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여  비</t>
    <phoneticPr fontId="2" type="noConversion"/>
  </si>
  <si>
    <t>수용비및수수료</t>
    <phoneticPr fontId="2" type="noConversion"/>
  </si>
  <si>
    <t>차량비</t>
    <phoneticPr fontId="2" type="noConversion"/>
  </si>
  <si>
    <t xml:space="preserve">  - 유류대</t>
    <phoneticPr fontId="2" type="noConversion"/>
  </si>
  <si>
    <t>사  업  비</t>
    <phoneticPr fontId="2" type="noConversion"/>
  </si>
  <si>
    <t>홍보출판사업비</t>
    <phoneticPr fontId="2" type="noConversion"/>
  </si>
  <si>
    <t>예 비 비</t>
    <phoneticPr fontId="2" type="noConversion"/>
  </si>
  <si>
    <t>예비비</t>
    <phoneticPr fontId="2" type="noConversion"/>
  </si>
  <si>
    <t xml:space="preserve">  - 시설장</t>
    <phoneticPr fontId="2" type="noConversion"/>
  </si>
  <si>
    <t xml:space="preserve">  - 간호조무사</t>
    <phoneticPr fontId="2" type="noConversion"/>
  </si>
  <si>
    <t xml:space="preserve">  - 조리원</t>
    <phoneticPr fontId="2" type="noConversion"/>
  </si>
  <si>
    <t xml:space="preserve">  - 퇴직적립금</t>
    <phoneticPr fontId="2" type="noConversion"/>
  </si>
  <si>
    <t xml:space="preserve">  - 사무용품 및 집기구입</t>
    <phoneticPr fontId="2" type="noConversion"/>
  </si>
  <si>
    <t xml:space="preserve">  - 소모품 및 인쇄비</t>
    <phoneticPr fontId="2" type="noConversion"/>
  </si>
  <si>
    <t xml:space="preserve">  - 기타 수용비</t>
    <phoneticPr fontId="2" type="noConversion"/>
  </si>
  <si>
    <t>대</t>
    <phoneticPr fontId="2" type="noConversion"/>
  </si>
  <si>
    <t xml:space="preserve">  - 신원보증보험</t>
    <phoneticPr fontId="2" type="noConversion"/>
  </si>
  <si>
    <t xml:space="preserve">  - 복지시설/영업배상책임보험</t>
    <phoneticPr fontId="2" type="noConversion"/>
  </si>
  <si>
    <t xml:space="preserve">  - 기타 세금 및 협회비</t>
    <phoneticPr fontId="2" type="noConversion"/>
  </si>
  <si>
    <t>제세공과금</t>
    <phoneticPr fontId="2" type="noConversion"/>
  </si>
  <si>
    <t xml:space="preserve">  - 차량보험료</t>
    <phoneticPr fontId="2" type="noConversion"/>
  </si>
  <si>
    <t xml:space="preserve">  - 환경개선부담금</t>
    <phoneticPr fontId="2" type="noConversion"/>
  </si>
  <si>
    <t>일</t>
    <phoneticPr fontId="2" type="noConversion"/>
  </si>
  <si>
    <t>사업비</t>
    <phoneticPr fontId="2" type="noConversion"/>
  </si>
  <si>
    <t xml:space="preserve">  - 병문안</t>
    <phoneticPr fontId="2" type="noConversion"/>
  </si>
  <si>
    <t xml:space="preserve">  - 문상 등 조의금</t>
    <phoneticPr fontId="2" type="noConversion"/>
  </si>
  <si>
    <t xml:space="preserve">  - 기타 안부확인 등</t>
    <phoneticPr fontId="2" type="noConversion"/>
  </si>
  <si>
    <t>사례관리사업비</t>
    <phoneticPr fontId="2" type="noConversion"/>
  </si>
  <si>
    <t>신체활동지원사업비</t>
    <phoneticPr fontId="2" type="noConversion"/>
  </si>
  <si>
    <t>기능회복훈련사업비</t>
    <phoneticPr fontId="2" type="noConversion"/>
  </si>
  <si>
    <t>간호 및 처치사업비</t>
    <phoneticPr fontId="2" type="noConversion"/>
  </si>
  <si>
    <t xml:space="preserve">  - 혈당스트립</t>
    <phoneticPr fontId="2" type="noConversion"/>
  </si>
  <si>
    <t xml:space="preserve">  - 구충제복용</t>
    <phoneticPr fontId="2" type="noConversion"/>
  </si>
  <si>
    <t xml:space="preserve">  - 기타 의약품</t>
    <phoneticPr fontId="2" type="noConversion"/>
  </si>
  <si>
    <t xml:space="preserve">  - 응급처치비</t>
    <phoneticPr fontId="2" type="noConversion"/>
  </si>
  <si>
    <t>정서지원사업비</t>
    <phoneticPr fontId="2" type="noConversion"/>
  </si>
  <si>
    <t xml:space="preserve">  - 절기행사</t>
    <phoneticPr fontId="2" type="noConversion"/>
  </si>
  <si>
    <t xml:space="preserve">  - 생신잔치</t>
    <phoneticPr fontId="2" type="noConversion"/>
  </si>
  <si>
    <t xml:space="preserve">  - 여가 및 사회활동</t>
    <phoneticPr fontId="2" type="noConversion"/>
  </si>
  <si>
    <t xml:space="preserve">  - 기타정서지원</t>
    <phoneticPr fontId="2" type="noConversion"/>
  </si>
  <si>
    <t>가족지원사업비</t>
    <phoneticPr fontId="2" type="noConversion"/>
  </si>
  <si>
    <t>일반사업비</t>
    <phoneticPr fontId="2" type="noConversion"/>
  </si>
  <si>
    <t>기타사업비</t>
    <phoneticPr fontId="2" type="noConversion"/>
  </si>
  <si>
    <t xml:space="preserve">  - 직원연수(교육) 및 회의</t>
    <phoneticPr fontId="2" type="noConversion"/>
  </si>
  <si>
    <t xml:space="preserve">  - 기타사업</t>
    <phoneticPr fontId="2" type="noConversion"/>
  </si>
  <si>
    <t xml:space="preserve">    : 명절선물 및 포상 등</t>
    <phoneticPr fontId="2" type="noConversion"/>
  </si>
  <si>
    <t xml:space="preserve">    : 자원봉사자 간담회</t>
    <phoneticPr fontId="2" type="noConversion"/>
  </si>
  <si>
    <t xml:space="preserve">    : 기타 회의 등</t>
    <phoneticPr fontId="2" type="noConversion"/>
  </si>
  <si>
    <t xml:space="preserve">  - 국민연금</t>
    <phoneticPr fontId="2" type="noConversion"/>
  </si>
  <si>
    <t xml:space="preserve">  - 건강보험</t>
    <phoneticPr fontId="2" type="noConversion"/>
  </si>
  <si>
    <t xml:space="preserve">  - 장기요양보험</t>
    <phoneticPr fontId="2" type="noConversion"/>
  </si>
  <si>
    <t>시  비</t>
    <phoneticPr fontId="2" type="noConversion"/>
  </si>
  <si>
    <t xml:space="preserve"> - 법인전입금</t>
    <phoneticPr fontId="2" type="noConversion"/>
  </si>
  <si>
    <t>입소비용수입</t>
    <phoneticPr fontId="2" type="noConversion"/>
  </si>
  <si>
    <t>0 입소비용 수입금</t>
    <phoneticPr fontId="2" type="noConversion"/>
  </si>
  <si>
    <t xml:space="preserve">  - 명절 선물지원</t>
    <phoneticPr fontId="2" type="noConversion"/>
  </si>
  <si>
    <t>1)세입, 세출 총괄</t>
    <phoneticPr fontId="2" type="noConversion"/>
  </si>
  <si>
    <t>(단위 : 천원)</t>
    <phoneticPr fontId="2" type="noConversion"/>
  </si>
  <si>
    <t xml:space="preserve"> 세              입</t>
    <phoneticPr fontId="2" type="noConversion"/>
  </si>
  <si>
    <t>세              출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</si>
  <si>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</si>
  <si>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</si>
  <si>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</si>
  <si>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증감(B-A)</t>
    <phoneticPr fontId="2" type="noConversion"/>
  </si>
  <si>
    <t>금 액</t>
    <phoneticPr fontId="2" type="noConversion"/>
  </si>
  <si>
    <t>총     계</t>
    <phoneticPr fontId="2" type="noConversion"/>
  </si>
  <si>
    <t>사업수입</t>
    <phoneticPr fontId="2" type="noConversion"/>
  </si>
  <si>
    <t>소  계</t>
    <phoneticPr fontId="2" type="noConversion"/>
  </si>
  <si>
    <t>사무비</t>
    <phoneticPr fontId="2" type="noConversion"/>
  </si>
  <si>
    <t>인건비</t>
    <phoneticPr fontId="2" type="noConversion"/>
  </si>
  <si>
    <t>급    여</t>
    <phoneticPr fontId="2" type="noConversion"/>
  </si>
  <si>
    <t>보조금수입</t>
    <phoneticPr fontId="2" type="noConversion"/>
  </si>
  <si>
    <t>시  비</t>
    <phoneticPr fontId="2" type="noConversion"/>
  </si>
  <si>
    <t>사회보험부담금</t>
    <phoneticPr fontId="2" type="noConversion"/>
  </si>
  <si>
    <t>전입금</t>
    <phoneticPr fontId="2" type="noConversion"/>
  </si>
  <si>
    <t>소  계</t>
    <phoneticPr fontId="2" type="noConversion"/>
  </si>
  <si>
    <t>기타후생경비</t>
    <phoneticPr fontId="2" type="noConversion"/>
  </si>
  <si>
    <t>법인전입금</t>
    <phoneticPr fontId="2" type="noConversion"/>
  </si>
  <si>
    <t>잡수입</t>
    <phoneticPr fontId="2" type="noConversion"/>
  </si>
  <si>
    <t>예금이자수입</t>
    <phoneticPr fontId="2" type="noConversion"/>
  </si>
  <si>
    <t>여   비</t>
    <phoneticPr fontId="2" type="noConversion"/>
  </si>
  <si>
    <t>수용비및수수료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</si>
  <si>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</si>
  <si>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</si>
  <si>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</si>
  <si>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일반사업비</t>
    <phoneticPr fontId="2" type="noConversion"/>
  </si>
  <si>
    <t>예비비</t>
    <phoneticPr fontId="2" type="noConversion"/>
  </si>
  <si>
    <t>입소비용수입</t>
    <phoneticPr fontId="2" type="noConversion"/>
  </si>
  <si>
    <t>후원금수입</t>
    <phoneticPr fontId="2" type="noConversion"/>
  </si>
  <si>
    <t>사례관리사업비</t>
    <phoneticPr fontId="2" type="noConversion"/>
  </si>
  <si>
    <t>간호 및 처치사업비</t>
    <phoneticPr fontId="2" type="noConversion"/>
  </si>
  <si>
    <t>정서지원사업비</t>
    <phoneticPr fontId="2" type="noConversion"/>
  </si>
  <si>
    <t>가족지원사업비</t>
    <phoneticPr fontId="2" type="noConversion"/>
  </si>
  <si>
    <t>홍보출판사업비</t>
    <phoneticPr fontId="2" type="noConversion"/>
  </si>
  <si>
    <t>기타사업비</t>
    <phoneticPr fontId="2" type="noConversion"/>
  </si>
  <si>
    <t>일반사업비</t>
    <phoneticPr fontId="2" type="noConversion"/>
  </si>
  <si>
    <t xml:space="preserve">  - 우편료 및 전화료, 전기</t>
    <phoneticPr fontId="2" type="noConversion"/>
  </si>
  <si>
    <t xml:space="preserve">  - 도시가스 사용료 등</t>
    <phoneticPr fontId="2" type="noConversion"/>
  </si>
  <si>
    <t xml:space="preserve">    : 직원연수</t>
    <phoneticPr fontId="2" type="noConversion"/>
  </si>
  <si>
    <t xml:space="preserve">  - 주차장사용료 </t>
    <phoneticPr fontId="2" type="noConversion"/>
  </si>
  <si>
    <t>퇴직금 및 퇴직적립금</t>
    <phoneticPr fontId="2" type="noConversion"/>
  </si>
  <si>
    <t>2014년도 참좋은기억학교 세입 산출내역</t>
    <phoneticPr fontId="2" type="noConversion"/>
  </si>
  <si>
    <t>2014년도 참좋은기억학교 세출 산출내역</t>
    <phoneticPr fontId="2" type="noConversion"/>
  </si>
  <si>
    <t xml:space="preserve">  - 자원봉사자 관리</t>
    <phoneticPr fontId="2" type="noConversion"/>
  </si>
  <si>
    <t xml:space="preserve">  - 복사기/복합기임차료</t>
    <phoneticPr fontId="2" type="noConversion"/>
  </si>
  <si>
    <t xml:space="preserve"> - 실비수입</t>
    <phoneticPr fontId="2" type="noConversion"/>
  </si>
  <si>
    <t xml:space="preserve"> - 식대비</t>
    <phoneticPr fontId="2" type="noConversion"/>
  </si>
  <si>
    <t xml:space="preserve"> - 구비</t>
    <phoneticPr fontId="2" type="noConversion"/>
  </si>
  <si>
    <t xml:space="preserve"> - 시비</t>
    <phoneticPr fontId="2" type="noConversion"/>
  </si>
  <si>
    <t>구  비</t>
    <phoneticPr fontId="2" type="noConversion"/>
  </si>
  <si>
    <t>0 전입금</t>
    <phoneticPr fontId="2" type="noConversion"/>
  </si>
  <si>
    <t xml:space="preserve">  - 명절상여금 </t>
    <phoneticPr fontId="2" type="noConversion"/>
  </si>
  <si>
    <t xml:space="preserve">  - 사회복지사(전담)</t>
    <phoneticPr fontId="2" type="noConversion"/>
  </si>
  <si>
    <t>구  비</t>
    <phoneticPr fontId="2" type="noConversion"/>
  </si>
  <si>
    <t xml:space="preserve">  - 생계비  </t>
    <phoneticPr fontId="2" type="noConversion"/>
  </si>
  <si>
    <t xml:space="preserve">  - 간식비</t>
    <phoneticPr fontId="2" type="noConversion"/>
  </si>
  <si>
    <t>생계비</t>
    <phoneticPr fontId="2" type="noConversion"/>
  </si>
  <si>
    <t>수용기관경비</t>
    <phoneticPr fontId="2" type="noConversion"/>
  </si>
  <si>
    <t>특별급식비</t>
    <phoneticPr fontId="2" type="noConversion"/>
  </si>
  <si>
    <t>연료비</t>
    <phoneticPr fontId="2" type="noConversion"/>
  </si>
  <si>
    <t>기타운영비</t>
    <phoneticPr fontId="2" type="noConversion"/>
  </si>
  <si>
    <t xml:space="preserve">기본급         </t>
    <phoneticPr fontId="2" type="noConversion"/>
  </si>
  <si>
    <t xml:space="preserve">  - 고용 보험</t>
    <phoneticPr fontId="2" type="noConversion"/>
  </si>
  <si>
    <t xml:space="preserve">  - 산재보험</t>
    <phoneticPr fontId="2" type="noConversion"/>
  </si>
  <si>
    <t xml:space="preserve">  - 직원 상용피복비</t>
    <phoneticPr fontId="2" type="noConversion"/>
  </si>
  <si>
    <t>사회보험부담비용</t>
    <phoneticPr fontId="2" type="noConversion"/>
  </si>
  <si>
    <t>여비</t>
    <phoneticPr fontId="2" type="noConversion"/>
  </si>
  <si>
    <t>수용비 및 수수료</t>
    <phoneticPr fontId="2" type="noConversion"/>
  </si>
  <si>
    <t>생계비</t>
    <phoneticPr fontId="2" type="noConversion"/>
  </si>
  <si>
    <t>수용사회복지시설경비</t>
    <phoneticPr fontId="2" type="noConversion"/>
  </si>
  <si>
    <t>정서지원 사업비</t>
    <phoneticPr fontId="2" type="noConversion"/>
  </si>
  <si>
    <t>홍보출판비</t>
    <phoneticPr fontId="2" type="noConversion"/>
  </si>
  <si>
    <t xml:space="preserve">  - 직원 건강검진비 등</t>
    <phoneticPr fontId="2" type="noConversion"/>
  </si>
  <si>
    <t xml:space="preserve">  - 가족지원프로그램</t>
    <phoneticPr fontId="2" type="noConversion"/>
  </si>
  <si>
    <t>복지사업비</t>
    <phoneticPr fontId="2" type="noConversion"/>
  </si>
  <si>
    <t xml:space="preserve">  - 나들이</t>
    <phoneticPr fontId="2" type="noConversion"/>
  </si>
  <si>
    <t xml:space="preserve">  - 프로그램</t>
    <phoneticPr fontId="2" type="noConversion"/>
  </si>
  <si>
    <t xml:space="preserve">  - 신체활동 지원</t>
    <phoneticPr fontId="2" type="noConversion"/>
  </si>
  <si>
    <t xml:space="preserve">  - 기능회복지원</t>
    <phoneticPr fontId="2" type="noConversion"/>
  </si>
  <si>
    <t>`</t>
    <phoneticPr fontId="2" type="noConversion"/>
  </si>
  <si>
    <t>일용잡금</t>
    <phoneticPr fontId="2" type="noConversion"/>
  </si>
  <si>
    <t xml:space="preserve">  - 일용잡금</t>
    <phoneticPr fontId="2" type="noConversion"/>
  </si>
  <si>
    <t xml:space="preserve">  - 신체활동 기구 및 보장구 구입 등</t>
    <phoneticPr fontId="2" type="noConversion"/>
  </si>
  <si>
    <t>일용잡금</t>
    <phoneticPr fontId="2" type="noConversion"/>
  </si>
  <si>
    <t>복지사업비</t>
    <phoneticPr fontId="2" type="noConversion"/>
  </si>
  <si>
    <t>계</t>
    <phoneticPr fontId="2" type="noConversion"/>
  </si>
  <si>
    <t>잡수입</t>
  </si>
  <si>
    <t>소계</t>
    <phoneticPr fontId="2" type="noConversion"/>
  </si>
  <si>
    <t xml:space="preserve">  - 월 임차료</t>
    <phoneticPr fontId="2" type="noConversion"/>
  </si>
  <si>
    <t xml:space="preserve">  - 차량정비 및 기타 소모품 구입</t>
    <phoneticPr fontId="2" type="noConversion"/>
  </si>
  <si>
    <t xml:space="preserve">  - 직원식대비</t>
    <phoneticPr fontId="2" type="noConversion"/>
  </si>
  <si>
    <t>x</t>
    <phoneticPr fontId="2" type="noConversion"/>
  </si>
  <si>
    <t>회</t>
    <phoneticPr fontId="2" type="noConversion"/>
  </si>
  <si>
    <t>금 액</t>
    <phoneticPr fontId="2" type="noConversion"/>
  </si>
  <si>
    <t>%</t>
    <phoneticPr fontId="2" type="noConversion"/>
  </si>
  <si>
    <t xml:space="preserve">  - 의료기기</t>
    <phoneticPr fontId="2" type="noConversion"/>
  </si>
  <si>
    <t xml:space="preserve">  - 홍보비 </t>
    <phoneticPr fontId="2" type="noConversion"/>
  </si>
  <si>
    <t xml:space="preserve">  - 사회복지사(사무원)</t>
    <phoneticPr fontId="2" type="noConversion"/>
  </si>
  <si>
    <t xml:space="preserve">  - 사회복지사 1</t>
    <phoneticPr fontId="2" type="noConversion"/>
  </si>
  <si>
    <t xml:space="preserve">  - 사회복지사 2</t>
    <phoneticPr fontId="2" type="noConversion"/>
  </si>
  <si>
    <t xml:space="preserve">  - 요양보호사 1</t>
    <phoneticPr fontId="2" type="noConversion"/>
  </si>
  <si>
    <t xml:space="preserve">  - 요양보호사 2</t>
    <phoneticPr fontId="2" type="noConversion"/>
  </si>
  <si>
    <t xml:space="preserve">  - 기타후생경비</t>
    <phoneticPr fontId="2" type="noConversion"/>
  </si>
  <si>
    <t>2014년 참좋은기억학교 2차 추경 예산서</t>
    <phoneticPr fontId="2" type="noConversion"/>
  </si>
  <si>
    <r>
      <t>2014년
2</t>
    </r>
    <r>
      <rPr>
        <sz val="10"/>
        <rFont val="돋움"/>
        <family val="3"/>
        <charset val="129"/>
      </rPr>
      <t>차추경예산</t>
    </r>
    <r>
      <rPr>
        <sz val="11"/>
        <rFont val="돋움"/>
        <family val="3"/>
        <charset val="129"/>
      </rPr>
      <t>(B)</t>
    </r>
    <phoneticPr fontId="2" type="noConversion"/>
  </si>
  <si>
    <r>
      <t xml:space="preserve">2014년
</t>
    </r>
    <r>
      <rPr>
        <sz val="9"/>
        <rFont val="돋움"/>
        <family val="3"/>
        <charset val="129"/>
      </rPr>
      <t>2차추경예산</t>
    </r>
    <r>
      <rPr>
        <sz val="11"/>
        <rFont val="돋움"/>
        <family val="3"/>
        <charset val="129"/>
      </rPr>
      <t>(B)</t>
    </r>
    <phoneticPr fontId="2" type="noConversion"/>
  </si>
  <si>
    <t>명</t>
    <phoneticPr fontId="2" type="noConversion"/>
  </si>
  <si>
    <t xml:space="preserve">  - 보호자 간담회(감사의 밤)</t>
    <phoneticPr fontId="2" type="noConversion"/>
  </si>
  <si>
    <t>이월금</t>
    <phoneticPr fontId="2" type="noConversion"/>
  </si>
  <si>
    <r>
      <t xml:space="preserve">2014년
</t>
    </r>
    <r>
      <rPr>
        <sz val="9"/>
        <rFont val="돋움"/>
        <family val="3"/>
        <charset val="129"/>
      </rPr>
      <t>1차추경예산</t>
    </r>
    <r>
      <rPr>
        <sz val="11"/>
        <rFont val="돋움"/>
        <family val="3"/>
        <charset val="129"/>
      </rPr>
      <t>(A)</t>
    </r>
    <phoneticPr fontId="2" type="noConversion"/>
  </si>
  <si>
    <t>후원금수입</t>
    <phoneticPr fontId="2" type="noConversion"/>
  </si>
  <si>
    <t>계</t>
    <phoneticPr fontId="2" type="noConversion"/>
  </si>
  <si>
    <t>0 후원금수입</t>
    <phoneticPr fontId="2" type="noConversion"/>
  </si>
  <si>
    <t xml:space="preserve"> - 지정 후원금</t>
    <phoneticPr fontId="2" type="noConversion"/>
  </si>
  <si>
    <t xml:space="preserve"> - 비지정 후원금</t>
    <phoneticPr fontId="2" type="noConversion"/>
  </si>
  <si>
    <t>-</t>
    <phoneticPr fontId="2" type="noConversion"/>
  </si>
  <si>
    <r>
      <t xml:space="preserve">2014년
</t>
    </r>
    <r>
      <rPr>
        <sz val="10"/>
        <rFont val="돋움"/>
        <family val="3"/>
        <charset val="129"/>
      </rPr>
      <t>1차추경예산</t>
    </r>
    <r>
      <rPr>
        <sz val="11"/>
        <rFont val="돋움"/>
        <family val="3"/>
        <charset val="129"/>
      </rPr>
      <t>(A)</t>
    </r>
    <phoneticPr fontId="2" type="noConversion"/>
  </si>
  <si>
    <t>2014년
1차추경예산
(A)</t>
    <phoneticPr fontId="2" type="noConversion"/>
  </si>
  <si>
    <t>2014년
2차추경예산
(B)</t>
    <phoneticPr fontId="2" type="noConversion"/>
  </si>
  <si>
    <t>이 월 금</t>
    <phoneticPr fontId="2" type="noConversion"/>
  </si>
  <si>
    <t>법인전입금 이월금</t>
    <phoneticPr fontId="2" type="noConversion"/>
  </si>
  <si>
    <t xml:space="preserve"> </t>
    <phoneticPr fontId="2" type="noConversion"/>
  </si>
  <si>
    <t>사업수입 이월금</t>
    <phoneticPr fontId="2" type="noConversion"/>
  </si>
  <si>
    <t xml:space="preserve">
이월금</t>
    <phoneticPr fontId="2" type="noConversion"/>
  </si>
</sst>
</file>

<file path=xl/styles.xml><?xml version="1.0" encoding="utf-8"?>
<styleSheet xmlns="http://schemas.openxmlformats.org/spreadsheetml/2006/main">
  <numFmts count="10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.0_ "/>
    <numFmt numFmtId="178" formatCode="###,###,"/>
    <numFmt numFmtId="179" formatCode="0.0_ "/>
    <numFmt numFmtId="180" formatCode="###,###,###,###&quot;원&quot;"/>
    <numFmt numFmtId="181" formatCode="#,##0.000_ "/>
    <numFmt numFmtId="182" formatCode="###,###&quot;원&quot;"/>
    <numFmt numFmtId="183" formatCode="0_);[Red]\(0\)"/>
  </numFmts>
  <fonts count="14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돋움"/>
      <family val="3"/>
      <charset val="129"/>
    </font>
    <font>
      <b/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돋움"/>
      <family val="3"/>
      <charset val="129"/>
    </font>
    <font>
      <sz val="10"/>
      <name val="돋움"/>
      <family val="3"/>
      <charset val="129"/>
    </font>
    <font>
      <b/>
      <sz val="23"/>
      <name val="돋움"/>
      <family val="3"/>
      <charset val="129"/>
    </font>
    <font>
      <sz val="23"/>
      <name val="돋움"/>
      <family val="3"/>
      <charset val="129"/>
    </font>
    <font>
      <b/>
      <sz val="18"/>
      <name val="돋움"/>
      <family val="3"/>
      <charset val="129"/>
    </font>
    <font>
      <sz val="11"/>
      <color theme="1"/>
      <name val="돋움"/>
      <family val="3"/>
      <charset val="129"/>
    </font>
    <font>
      <b/>
      <sz val="11"/>
      <color theme="1"/>
      <name val="돋움"/>
      <family val="3"/>
      <charset val="129"/>
    </font>
    <font>
      <sz val="9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42" fontId="1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0" fillId="0" borderId="9" xfId="0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8" fontId="4" fillId="0" borderId="1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180" fontId="0" fillId="0" borderId="4" xfId="0" applyNumberFormat="1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178" fontId="0" fillId="0" borderId="6" xfId="0" applyNumberFormat="1" applyFill="1" applyBorder="1">
      <alignment vertical="center"/>
    </xf>
    <xf numFmtId="0" fontId="0" fillId="0" borderId="6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20" xfId="0" applyFill="1" applyBorder="1">
      <alignment vertical="center"/>
    </xf>
    <xf numFmtId="180" fontId="0" fillId="0" borderId="21" xfId="0" applyNumberFormat="1" applyFill="1" applyBorder="1" applyAlignment="1">
      <alignment horizontal="right" vertical="center"/>
    </xf>
    <xf numFmtId="178" fontId="0" fillId="0" borderId="9" xfId="0" applyNumberFormat="1" applyFill="1" applyBorder="1">
      <alignment vertical="center"/>
    </xf>
    <xf numFmtId="180" fontId="0" fillId="0" borderId="10" xfId="0" applyNumberFormat="1" applyFill="1" applyBorder="1" applyAlignment="1">
      <alignment horizontal="right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right" vertical="center"/>
    </xf>
    <xf numFmtId="0" fontId="0" fillId="0" borderId="23" xfId="0" applyFill="1" applyBorder="1" applyAlignment="1">
      <alignment horizontal="center" vertical="center"/>
    </xf>
    <xf numFmtId="41" fontId="0" fillId="0" borderId="0" xfId="1" applyFont="1" applyFill="1">
      <alignment vertical="center"/>
    </xf>
    <xf numFmtId="176" fontId="0" fillId="0" borderId="28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78" fontId="0" fillId="0" borderId="14" xfId="0" applyNumberFormat="1" applyFill="1" applyBorder="1">
      <alignment vertical="center"/>
    </xf>
    <xf numFmtId="0" fontId="0" fillId="0" borderId="14" xfId="0" applyFill="1" applyBorder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horizontal="center" vertical="center"/>
    </xf>
    <xf numFmtId="176" fontId="0" fillId="0" borderId="25" xfId="0" applyNumberFormat="1" applyFill="1" applyBorder="1" applyAlignment="1">
      <alignment horizontal="right" vertical="center"/>
    </xf>
    <xf numFmtId="0" fontId="0" fillId="0" borderId="25" xfId="0" applyFill="1" applyBorder="1" applyAlignment="1">
      <alignment horizontal="center" vertical="center"/>
    </xf>
    <xf numFmtId="179" fontId="0" fillId="0" borderId="0" xfId="0" applyNumberFormat="1" applyFill="1" applyBorder="1">
      <alignment vertical="center"/>
    </xf>
    <xf numFmtId="0" fontId="7" fillId="0" borderId="9" xfId="0" applyFont="1" applyFill="1" applyBorder="1" applyAlignment="1">
      <alignment vertical="center" shrinkToFit="1"/>
    </xf>
    <xf numFmtId="0" fontId="0" fillId="0" borderId="0" xfId="0" applyFill="1" applyAlignment="1">
      <alignment horizontal="right" vertical="center"/>
    </xf>
    <xf numFmtId="180" fontId="0" fillId="0" borderId="0" xfId="0" applyNumberFormat="1" applyFill="1" applyAlignment="1">
      <alignment horizontal="right" vertical="center"/>
    </xf>
    <xf numFmtId="0" fontId="0" fillId="0" borderId="33" xfId="0" applyFill="1" applyBorder="1">
      <alignment vertical="center"/>
    </xf>
    <xf numFmtId="0" fontId="0" fillId="0" borderId="34" xfId="0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right" vertical="center"/>
    </xf>
    <xf numFmtId="179" fontId="6" fillId="0" borderId="10" xfId="0" applyNumberFormat="1" applyFont="1" applyFill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2" xfId="0" applyFill="1" applyBorder="1">
      <alignment vertical="center"/>
    </xf>
    <xf numFmtId="0" fontId="0" fillId="0" borderId="9" xfId="0" applyFill="1" applyBorder="1" applyAlignment="1">
      <alignment horizontal="right" vertical="center"/>
    </xf>
    <xf numFmtId="0" fontId="0" fillId="0" borderId="10" xfId="0" applyFill="1" applyBorder="1">
      <alignment vertical="center"/>
    </xf>
    <xf numFmtId="176" fontId="0" fillId="0" borderId="0" xfId="0" applyNumberFormat="1" applyFill="1" applyBorder="1">
      <alignment vertical="center"/>
    </xf>
    <xf numFmtId="0" fontId="0" fillId="0" borderId="26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27" xfId="0" applyFill="1" applyBorder="1" applyAlignment="1">
      <alignment horizontal="right" vertical="center"/>
    </xf>
    <xf numFmtId="0" fontId="0" fillId="0" borderId="29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4" xfId="0" applyFill="1" applyBorder="1" applyAlignment="1">
      <alignment horizontal="right" vertical="center"/>
    </xf>
    <xf numFmtId="0" fontId="0" fillId="0" borderId="15" xfId="0" applyFill="1" applyBorder="1">
      <alignment vertical="center"/>
    </xf>
    <xf numFmtId="180" fontId="0" fillId="0" borderId="0" xfId="0" applyNumberFormat="1" applyFill="1" applyBorder="1" applyAlignment="1">
      <alignment horizontal="right" vertical="center"/>
    </xf>
    <xf numFmtId="178" fontId="0" fillId="0" borderId="6" xfId="0" applyNumberFormat="1" applyFill="1" applyBorder="1" applyAlignment="1">
      <alignment horizontal="right" vertical="center"/>
    </xf>
    <xf numFmtId="0" fontId="10" fillId="0" borderId="33" xfId="0" applyFont="1" applyFill="1" applyBorder="1">
      <alignment vertical="center"/>
    </xf>
    <xf numFmtId="180" fontId="0" fillId="0" borderId="15" xfId="0" applyNumberFormat="1" applyFill="1" applyBorder="1" applyAlignment="1">
      <alignment horizontal="right" vertical="center"/>
    </xf>
    <xf numFmtId="178" fontId="11" fillId="0" borderId="33" xfId="7" applyNumberFormat="1" applyFont="1" applyFill="1" applyBorder="1">
      <alignment vertical="center"/>
    </xf>
    <xf numFmtId="178" fontId="11" fillId="0" borderId="1" xfId="7" applyNumberFormat="1" applyFont="1" applyFill="1" applyBorder="1" applyAlignment="1">
      <alignment horizontal="center" vertical="center"/>
    </xf>
    <xf numFmtId="178" fontId="11" fillId="0" borderId="9" xfId="7" applyNumberFormat="1" applyFont="1" applyFill="1" applyBorder="1">
      <alignment vertical="center"/>
    </xf>
    <xf numFmtId="178" fontId="11" fillId="0" borderId="27" xfId="7" applyNumberFormat="1" applyFont="1" applyFill="1" applyBorder="1">
      <alignment vertical="center"/>
    </xf>
    <xf numFmtId="178" fontId="11" fillId="0" borderId="14" xfId="7" applyNumberFormat="1" applyFont="1" applyFill="1" applyBorder="1">
      <alignment vertical="center"/>
    </xf>
    <xf numFmtId="178" fontId="11" fillId="0" borderId="0" xfId="7" applyNumberFormat="1" applyFont="1" applyFill="1" applyBorder="1">
      <alignment vertical="center"/>
    </xf>
    <xf numFmtId="178" fontId="11" fillId="0" borderId="0" xfId="7" applyNumberFormat="1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0" fillId="0" borderId="9" xfId="0" applyNumberFormat="1" applyFont="1" applyFill="1" applyBorder="1">
      <alignment vertical="center"/>
    </xf>
    <xf numFmtId="179" fontId="0" fillId="0" borderId="14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0" fontId="0" fillId="0" borderId="33" xfId="0" applyFont="1" applyFill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right" vertical="center"/>
    </xf>
    <xf numFmtId="178" fontId="1" fillId="0" borderId="9" xfId="0" applyNumberFormat="1" applyFont="1" applyFill="1" applyBorder="1" applyAlignment="1">
      <alignment horizontal="right" vertical="center"/>
    </xf>
    <xf numFmtId="178" fontId="0" fillId="0" borderId="9" xfId="0" applyNumberFormat="1" applyFont="1" applyFill="1" applyBorder="1" applyAlignment="1">
      <alignment horizontal="right" vertical="center"/>
    </xf>
    <xf numFmtId="178" fontId="12" fillId="0" borderId="3" xfId="7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78" fontId="0" fillId="0" borderId="9" xfId="7" applyNumberFormat="1" applyFont="1" applyFill="1" applyBorder="1" applyAlignment="1" applyProtection="1">
      <alignment horizontal="right" vertical="center"/>
    </xf>
    <xf numFmtId="179" fontId="0" fillId="0" borderId="10" xfId="0" applyNumberFormat="1" applyFont="1" applyFill="1" applyBorder="1" applyAlignment="1">
      <alignment horizontal="right" vertical="center"/>
    </xf>
    <xf numFmtId="41" fontId="0" fillId="0" borderId="9" xfId="0" applyNumberFormat="1" applyFont="1" applyFill="1" applyBorder="1" applyAlignment="1">
      <alignment horizontal="right" vertical="center"/>
    </xf>
    <xf numFmtId="178" fontId="0" fillId="0" borderId="14" xfId="0" applyNumberFormat="1" applyFont="1" applyFill="1" applyBorder="1" applyAlignment="1">
      <alignment horizontal="right" vertical="center"/>
    </xf>
    <xf numFmtId="178" fontId="0" fillId="0" borderId="14" xfId="0" applyNumberFormat="1" applyFill="1" applyBorder="1" applyAlignment="1">
      <alignment horizontal="right" vertical="center"/>
    </xf>
    <xf numFmtId="178" fontId="0" fillId="0" borderId="9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178" fontId="0" fillId="0" borderId="6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33" xfId="0" applyFill="1" applyBorder="1" applyAlignment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78" fontId="0" fillId="0" borderId="9" xfId="0" applyNumberFormat="1" applyFill="1" applyBorder="1" applyAlignment="1">
      <alignment horizontal="right" vertical="center"/>
    </xf>
    <xf numFmtId="178" fontId="0" fillId="0" borderId="8" xfId="0" applyNumberFormat="1" applyFont="1" applyFill="1" applyBorder="1" applyAlignment="1">
      <alignment horizontal="right" vertical="center"/>
    </xf>
    <xf numFmtId="179" fontId="0" fillId="0" borderId="32" xfId="0" applyNumberFormat="1" applyFont="1" applyFill="1" applyBorder="1" applyAlignment="1">
      <alignment horizontal="right" vertical="center"/>
    </xf>
    <xf numFmtId="41" fontId="0" fillId="0" borderId="9" xfId="7" applyNumberFormat="1" applyFont="1" applyFill="1" applyBorder="1" applyAlignment="1" applyProtection="1">
      <alignment horizontal="right" vertical="center"/>
    </xf>
    <xf numFmtId="179" fontId="0" fillId="0" borderId="10" xfId="0" applyNumberFormat="1" applyFont="1" applyFill="1" applyBorder="1" applyAlignment="1" applyProtection="1">
      <alignment horizontal="right" vertical="center"/>
    </xf>
    <xf numFmtId="178" fontId="0" fillId="0" borderId="8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180" fontId="0" fillId="0" borderId="10" xfId="0" quotePrefix="1" applyNumberFormat="1" applyFill="1" applyBorder="1" applyAlignment="1">
      <alignment horizontal="right" vertical="center"/>
    </xf>
    <xf numFmtId="180" fontId="0" fillId="0" borderId="32" xfId="0" quotePrefix="1" applyNumberFormat="1" applyFill="1" applyBorder="1" applyAlignment="1">
      <alignment horizontal="right" vertical="center"/>
    </xf>
    <xf numFmtId="41" fontId="0" fillId="0" borderId="21" xfId="0" applyNumberFormat="1" applyFill="1" applyBorder="1" applyAlignment="1" applyProtection="1">
      <alignment horizontal="right" vertical="center"/>
    </xf>
    <xf numFmtId="41" fontId="0" fillId="0" borderId="10" xfId="0" applyNumberFormat="1" applyFill="1" applyBorder="1" applyAlignment="1" applyProtection="1">
      <alignment horizontal="right" vertical="center"/>
    </xf>
    <xf numFmtId="41" fontId="0" fillId="0" borderId="10" xfId="0" applyNumberFormat="1" applyFont="1" applyFill="1" applyBorder="1" applyAlignment="1" applyProtection="1">
      <alignment horizontal="right" vertical="center"/>
    </xf>
    <xf numFmtId="41" fontId="0" fillId="0" borderId="9" xfId="0" applyNumberFormat="1" applyFont="1" applyFill="1" applyBorder="1">
      <alignment vertical="center"/>
    </xf>
    <xf numFmtId="178" fontId="0" fillId="0" borderId="0" xfId="0" applyNumberFormat="1" applyFont="1" applyFill="1">
      <alignment vertical="center"/>
    </xf>
    <xf numFmtId="180" fontId="0" fillId="0" borderId="0" xfId="0" applyNumberFormat="1" applyFont="1" applyFill="1">
      <alignment vertical="center"/>
    </xf>
    <xf numFmtId="0" fontId="0" fillId="0" borderId="3" xfId="0" applyFont="1" applyFill="1" applyBorder="1">
      <alignment vertical="center"/>
    </xf>
    <xf numFmtId="0" fontId="0" fillId="0" borderId="16" xfId="0" applyFont="1" applyFill="1" applyBorder="1">
      <alignment vertical="center"/>
    </xf>
    <xf numFmtId="0" fontId="0" fillId="0" borderId="17" xfId="0" applyFont="1" applyFill="1" applyBorder="1">
      <alignment vertical="center"/>
    </xf>
    <xf numFmtId="0" fontId="0" fillId="0" borderId="18" xfId="0" applyFont="1" applyFill="1" applyBorder="1">
      <alignment vertical="center"/>
    </xf>
    <xf numFmtId="180" fontId="0" fillId="0" borderId="4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178" fontId="0" fillId="0" borderId="6" xfId="0" applyNumberFormat="1" applyFont="1" applyFill="1" applyBorder="1">
      <alignment vertical="center"/>
    </xf>
    <xf numFmtId="0" fontId="0" fillId="0" borderId="6" xfId="0" applyFont="1" applyFill="1" applyBorder="1">
      <alignment vertical="center"/>
    </xf>
    <xf numFmtId="180" fontId="0" fillId="0" borderId="21" xfId="0" applyNumberFormat="1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9" xfId="0" applyFont="1" applyFill="1" applyBorder="1">
      <alignment vertical="center"/>
    </xf>
    <xf numFmtId="180" fontId="0" fillId="0" borderId="10" xfId="0" applyNumberFormat="1" applyFont="1" applyFill="1" applyBorder="1" applyAlignment="1">
      <alignment horizontal="right"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>
      <alignment vertical="center"/>
    </xf>
    <xf numFmtId="176" fontId="0" fillId="0" borderId="22" xfId="0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41" fontId="0" fillId="0" borderId="6" xfId="0" applyNumberFormat="1" applyFont="1" applyFill="1" applyBorder="1">
      <alignment vertical="center"/>
    </xf>
    <xf numFmtId="178" fontId="0" fillId="0" borderId="8" xfId="0" applyNumberFormat="1" applyFill="1" applyBorder="1">
      <alignment vertical="center"/>
    </xf>
    <xf numFmtId="41" fontId="0" fillId="0" borderId="8" xfId="0" applyNumberFormat="1" applyFont="1" applyFill="1" applyBorder="1">
      <alignment vertical="center"/>
    </xf>
    <xf numFmtId="41" fontId="0" fillId="0" borderId="22" xfId="1" applyFont="1" applyFill="1" applyBorder="1">
      <alignment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41" fontId="0" fillId="0" borderId="11" xfId="0" applyNumberFormat="1" applyFont="1" applyFill="1" applyBorder="1">
      <alignment vertical="center"/>
    </xf>
    <xf numFmtId="178" fontId="0" fillId="0" borderId="9" xfId="0" applyNumberFormat="1" applyFill="1" applyBorder="1" applyAlignment="1">
      <alignment horizontal="center" vertical="center"/>
    </xf>
    <xf numFmtId="179" fontId="0" fillId="0" borderId="11" xfId="0" applyNumberFormat="1" applyFont="1" applyFill="1" applyBorder="1">
      <alignment vertical="center"/>
    </xf>
    <xf numFmtId="178" fontId="0" fillId="0" borderId="8" xfId="0" applyNumberFormat="1" applyFill="1" applyBorder="1" applyAlignment="1">
      <alignment horizontal="center" vertical="center"/>
    </xf>
    <xf numFmtId="178" fontId="0" fillId="0" borderId="8" xfId="0" applyNumberFormat="1" applyFont="1" applyFill="1" applyBorder="1">
      <alignment vertical="center"/>
    </xf>
    <xf numFmtId="178" fontId="0" fillId="0" borderId="48" xfId="0" applyNumberFormat="1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183" fontId="0" fillId="0" borderId="9" xfId="0" applyNumberFormat="1" applyFill="1" applyBorder="1" applyAlignment="1">
      <alignment horizontal="right" vertical="center"/>
    </xf>
    <xf numFmtId="41" fontId="0" fillId="0" borderId="14" xfId="0" applyNumberFormat="1" applyFont="1" applyFill="1" applyBorder="1" applyAlignment="1">
      <alignment horizontal="right" vertical="center"/>
    </xf>
    <xf numFmtId="179" fontId="0" fillId="0" borderId="15" xfId="0" applyNumberFormat="1" applyFill="1" applyBorder="1" applyAlignment="1">
      <alignment horizontal="right" vertical="center"/>
    </xf>
    <xf numFmtId="179" fontId="0" fillId="0" borderId="10" xfId="0" applyNumberFormat="1" applyFill="1" applyBorder="1" applyAlignment="1">
      <alignment horizontal="right" vertical="center"/>
    </xf>
    <xf numFmtId="41" fontId="0" fillId="0" borderId="32" xfId="0" applyNumberFormat="1" applyFont="1" applyFill="1" applyBorder="1" applyAlignment="1">
      <alignment horizontal="right" vertical="center"/>
    </xf>
    <xf numFmtId="41" fontId="0" fillId="0" borderId="10" xfId="0" applyNumberFormat="1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178" fontId="0" fillId="0" borderId="9" xfId="0" applyNumberFormat="1" applyFill="1" applyBorder="1" applyAlignment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33" xfId="0" applyFill="1" applyBorder="1" applyAlignment="1">
      <alignment horizontal="right" vertical="center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49" xfId="0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top"/>
    </xf>
    <xf numFmtId="0" fontId="0" fillId="0" borderId="12" xfId="0" applyFill="1" applyBorder="1" applyAlignment="1">
      <alignment horizontal="center" vertical="top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top"/>
    </xf>
    <xf numFmtId="0" fontId="0" fillId="0" borderId="35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0" fillId="0" borderId="47" xfId="0" applyFill="1" applyBorder="1" applyAlignment="1">
      <alignment horizontal="center" vertical="top"/>
    </xf>
    <xf numFmtId="0" fontId="0" fillId="0" borderId="3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26" xfId="0" applyFill="1" applyBorder="1" applyAlignment="1">
      <alignment horizontal="center" vertical="top"/>
    </xf>
    <xf numFmtId="0" fontId="0" fillId="0" borderId="22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27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8" fontId="0" fillId="0" borderId="9" xfId="0" applyNumberFormat="1" applyFill="1" applyBorder="1" applyAlignment="1">
      <alignment horizontal="right" vertical="center"/>
    </xf>
    <xf numFmtId="0" fontId="0" fillId="0" borderId="2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8" fontId="0" fillId="0" borderId="27" xfId="0" applyNumberFormat="1" applyFont="1" applyFill="1" applyBorder="1" applyAlignment="1">
      <alignment horizontal="right" vertical="center"/>
    </xf>
    <xf numFmtId="178" fontId="0" fillId="0" borderId="8" xfId="0" applyNumberFormat="1" applyFont="1" applyFill="1" applyBorder="1" applyAlignment="1">
      <alignment horizontal="right" vertical="center"/>
    </xf>
    <xf numFmtId="179" fontId="0" fillId="0" borderId="29" xfId="0" applyNumberFormat="1" applyFont="1" applyFill="1" applyBorder="1" applyAlignment="1">
      <alignment horizontal="right" vertical="center"/>
    </xf>
    <xf numFmtId="179" fontId="0" fillId="0" borderId="32" xfId="0" applyNumberFormat="1" applyFont="1" applyFill="1" applyBorder="1" applyAlignment="1">
      <alignment horizontal="right" vertical="center"/>
    </xf>
    <xf numFmtId="41" fontId="0" fillId="0" borderId="9" xfId="7" applyNumberFormat="1" applyFont="1" applyFill="1" applyBorder="1" applyAlignment="1" applyProtection="1">
      <alignment horizontal="right" vertical="center"/>
    </xf>
    <xf numFmtId="41" fontId="0" fillId="0" borderId="10" xfId="0" applyNumberFormat="1" applyFont="1" applyFill="1" applyBorder="1" applyAlignment="1" applyProtection="1">
      <alignment horizontal="right" vertical="center"/>
    </xf>
    <xf numFmtId="41" fontId="0" fillId="0" borderId="27" xfId="0" applyNumberFormat="1" applyFill="1" applyBorder="1" applyAlignment="1">
      <alignment horizontal="right" vertical="center"/>
    </xf>
    <xf numFmtId="41" fontId="0" fillId="0" borderId="8" xfId="0" applyNumberFormat="1" applyFill="1" applyBorder="1" applyAlignment="1">
      <alignment horizontal="right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77" fontId="0" fillId="0" borderId="9" xfId="0" applyNumberFormat="1" applyFont="1" applyFill="1" applyBorder="1" applyAlignment="1">
      <alignment horizontal="right" vertical="center"/>
    </xf>
    <xf numFmtId="182" fontId="0" fillId="0" borderId="10" xfId="1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0" fontId="7" fillId="0" borderId="9" xfId="0" applyFont="1" applyFill="1" applyBorder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79" fontId="0" fillId="0" borderId="9" xfId="0" applyNumberFormat="1" applyFont="1" applyFill="1" applyBorder="1" applyAlignment="1">
      <alignment horizontal="right" vertical="center"/>
    </xf>
    <xf numFmtId="41" fontId="0" fillId="0" borderId="14" xfId="0" applyNumberFormat="1" applyFont="1" applyFill="1" applyBorder="1">
      <alignment vertical="center"/>
    </xf>
    <xf numFmtId="178" fontId="0" fillId="0" borderId="14" xfId="0" applyNumberFormat="1" applyFont="1" applyFill="1" applyBorder="1">
      <alignment vertical="center"/>
    </xf>
    <xf numFmtId="179" fontId="0" fillId="0" borderId="14" xfId="0" applyNumberFormat="1" applyFont="1" applyFill="1" applyBorder="1" applyAlignment="1">
      <alignment horizontal="right" vertical="center"/>
    </xf>
    <xf numFmtId="176" fontId="0" fillId="0" borderId="14" xfId="0" applyNumberFormat="1" applyFont="1" applyFill="1" applyBorder="1" applyAlignment="1">
      <alignment vertical="center"/>
    </xf>
    <xf numFmtId="176" fontId="0" fillId="0" borderId="14" xfId="0" applyNumberFormat="1" applyFont="1" applyFill="1" applyBorder="1" applyAlignment="1">
      <alignment horizontal="center" vertical="center"/>
    </xf>
    <xf numFmtId="176" fontId="0" fillId="0" borderId="14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center" vertical="center"/>
    </xf>
    <xf numFmtId="180" fontId="0" fillId="0" borderId="15" xfId="0" applyNumberFormat="1" applyFont="1" applyFill="1" applyBorder="1" applyAlignment="1">
      <alignment horizontal="right" vertical="center"/>
    </xf>
    <xf numFmtId="0" fontId="0" fillId="0" borderId="52" xfId="0" applyFill="1" applyBorder="1" applyAlignment="1">
      <alignment horizontal="center" vertical="top"/>
    </xf>
    <xf numFmtId="0" fontId="0" fillId="0" borderId="26" xfId="0" applyFill="1" applyBorder="1" applyAlignment="1">
      <alignment horizontal="center" vertical="top" wrapText="1"/>
    </xf>
  </cellXfs>
  <cellStyles count="8">
    <cellStyle name="쉼표 [0]" xfId="1" builtinId="6"/>
    <cellStyle name="쉼표 [0] 2" xfId="2"/>
    <cellStyle name="쉼표 [0] 3" xfId="3"/>
    <cellStyle name="통화 [0]" xfId="7" builtinId="7"/>
    <cellStyle name="표준" xfId="0" builtinId="0"/>
    <cellStyle name="표준 2" xfId="4"/>
    <cellStyle name="표준 3" xfId="5"/>
    <cellStyle name="표준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222"/>
  <sheetViews>
    <sheetView tabSelected="1" zoomScaleNormal="100" workbookViewId="0">
      <selection activeCell="R5" sqref="R5:T5"/>
    </sheetView>
  </sheetViews>
  <sheetFormatPr defaultRowHeight="13.5"/>
  <cols>
    <col min="1" max="1" width="2.44140625" style="2" customWidth="1"/>
    <col min="2" max="2" width="8.77734375" style="2" customWidth="1"/>
    <col min="3" max="3" width="8.6640625" style="2" customWidth="1"/>
    <col min="4" max="4" width="12.44140625" style="2" bestFit="1" customWidth="1"/>
    <col min="5" max="5" width="8.77734375" style="2" customWidth="1"/>
    <col min="6" max="6" width="8.5546875" style="35" customWidth="1"/>
    <col min="7" max="7" width="12.88671875" style="66" bestFit="1" customWidth="1"/>
    <col min="8" max="8" width="7.88671875" style="2" customWidth="1"/>
    <col min="9" max="10" width="9.109375" style="2" customWidth="1"/>
    <col min="11" max="11" width="17.33203125" style="2" customWidth="1"/>
    <col min="12" max="12" width="9.5546875" style="67" bestFit="1" customWidth="1"/>
    <col min="13" max="13" width="8.44140625" style="2" customWidth="1"/>
    <col min="14" max="14" width="10.6640625" style="2" customWidth="1"/>
    <col min="15" max="15" width="7.5546875" style="67" customWidth="1"/>
    <col min="16" max="19" width="8.88671875" style="2"/>
    <col min="20" max="20" width="17.21875" style="2" bestFit="1" customWidth="1"/>
    <col min="21" max="24" width="8.88671875" style="2"/>
    <col min="25" max="25" width="27.33203125" style="2" bestFit="1" customWidth="1"/>
    <col min="26" max="26" width="34.33203125" style="35" bestFit="1" customWidth="1"/>
    <col min="27" max="27" width="13.6640625" style="36" bestFit="1" customWidth="1"/>
    <col min="28" max="16384" width="8.88671875" style="2"/>
  </cols>
  <sheetData>
    <row r="1" spans="2:27" ht="33.75" customHeight="1">
      <c r="B1" s="159" t="s">
        <v>203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</row>
    <row r="2" spans="2:27" ht="24" customHeight="1" thickBot="1">
      <c r="B2" s="58" t="s">
        <v>96</v>
      </c>
      <c r="C2" s="37"/>
      <c r="D2" s="37"/>
      <c r="E2" s="37"/>
      <c r="F2" s="91"/>
      <c r="G2" s="60"/>
      <c r="H2" s="37"/>
      <c r="I2" s="37"/>
      <c r="J2" s="37"/>
      <c r="K2" s="37"/>
      <c r="L2" s="75"/>
      <c r="M2" s="37"/>
      <c r="N2" s="162" t="s">
        <v>97</v>
      </c>
      <c r="O2" s="162"/>
      <c r="P2" s="161"/>
      <c r="Q2" s="4"/>
      <c r="R2" s="4"/>
      <c r="S2" s="4"/>
      <c r="T2" s="4"/>
      <c r="U2" s="4"/>
      <c r="V2" s="4"/>
      <c r="W2" s="4"/>
      <c r="X2" s="4"/>
      <c r="Y2" s="4"/>
    </row>
    <row r="3" spans="2:27" ht="15" customHeight="1">
      <c r="B3" s="163" t="s">
        <v>98</v>
      </c>
      <c r="C3" s="164"/>
      <c r="D3" s="164"/>
      <c r="E3" s="164"/>
      <c r="F3" s="164"/>
      <c r="G3" s="164"/>
      <c r="H3" s="165"/>
      <c r="I3" s="163" t="s">
        <v>99</v>
      </c>
      <c r="J3" s="164"/>
      <c r="K3" s="164"/>
      <c r="L3" s="164"/>
      <c r="M3" s="164"/>
      <c r="N3" s="164"/>
      <c r="O3" s="166"/>
      <c r="P3" s="161"/>
      <c r="Q3" s="4"/>
      <c r="R3" s="184"/>
      <c r="S3" s="184"/>
      <c r="T3" s="184"/>
      <c r="U3" s="190"/>
      <c r="V3" s="190"/>
      <c r="W3" s="184"/>
      <c r="X3" s="184"/>
      <c r="Y3" s="4"/>
    </row>
    <row r="4" spans="2:27" ht="24" customHeight="1">
      <c r="B4" s="179" t="s">
        <v>100</v>
      </c>
      <c r="C4" s="177" t="s">
        <v>101</v>
      </c>
      <c r="D4" s="177" t="s">
        <v>102</v>
      </c>
      <c r="E4" s="187" t="s">
        <v>209</v>
      </c>
      <c r="F4" s="187" t="s">
        <v>205</v>
      </c>
      <c r="G4" s="177" t="s">
        <v>103</v>
      </c>
      <c r="H4" s="178"/>
      <c r="I4" s="179" t="s">
        <v>100</v>
      </c>
      <c r="J4" s="177" t="s">
        <v>101</v>
      </c>
      <c r="K4" s="177" t="s">
        <v>102</v>
      </c>
      <c r="L4" s="187" t="s">
        <v>209</v>
      </c>
      <c r="M4" s="187" t="s">
        <v>205</v>
      </c>
      <c r="N4" s="177" t="s">
        <v>103</v>
      </c>
      <c r="O4" s="185"/>
      <c r="P4" s="161"/>
      <c r="Q4" s="4"/>
      <c r="R4" s="186"/>
      <c r="S4" s="186"/>
      <c r="T4" s="186"/>
      <c r="U4" s="186"/>
      <c r="V4" s="186"/>
      <c r="W4" s="94"/>
      <c r="X4" s="94"/>
      <c r="Y4" s="4"/>
    </row>
    <row r="5" spans="2:27" ht="24" customHeight="1" thickBot="1">
      <c r="B5" s="180"/>
      <c r="C5" s="181"/>
      <c r="D5" s="181"/>
      <c r="E5" s="188"/>
      <c r="F5" s="188"/>
      <c r="G5" s="61" t="s">
        <v>7</v>
      </c>
      <c r="H5" s="38" t="s">
        <v>194</v>
      </c>
      <c r="I5" s="180"/>
      <c r="J5" s="181"/>
      <c r="K5" s="181"/>
      <c r="L5" s="188"/>
      <c r="M5" s="188"/>
      <c r="N5" s="105" t="s">
        <v>104</v>
      </c>
      <c r="O5" s="76" t="s">
        <v>8</v>
      </c>
      <c r="P5" s="161"/>
      <c r="Q5" s="4"/>
      <c r="R5" s="184"/>
      <c r="S5" s="184"/>
      <c r="T5" s="184"/>
      <c r="U5" s="4"/>
      <c r="V5" s="4"/>
      <c r="W5" s="4"/>
      <c r="X5" s="4"/>
      <c r="Y5" s="4"/>
    </row>
    <row r="6" spans="2:27" ht="15.75" customHeight="1" thickBot="1">
      <c r="B6" s="169" t="s">
        <v>105</v>
      </c>
      <c r="C6" s="170"/>
      <c r="D6" s="170"/>
      <c r="E6" s="39">
        <f>E7+E10+E16+E18+E20</f>
        <v>249145000</v>
      </c>
      <c r="F6" s="39">
        <f>F7+F10+F16+F18+F20</f>
        <v>257964630</v>
      </c>
      <c r="G6" s="80">
        <f>+F6-E6</f>
        <v>8819630</v>
      </c>
      <c r="H6" s="81">
        <f>(F6/E6)*100-100</f>
        <v>3.5399586586124485</v>
      </c>
      <c r="I6" s="169" t="s">
        <v>105</v>
      </c>
      <c r="J6" s="170"/>
      <c r="K6" s="170"/>
      <c r="L6" s="39">
        <f>L43+L40+L26+L7</f>
        <v>249145000</v>
      </c>
      <c r="M6" s="39">
        <f>M7+M26+M40+M44+M45</f>
        <v>257964630</v>
      </c>
      <c r="N6" s="39">
        <f>M6-L6</f>
        <v>8819630</v>
      </c>
      <c r="O6" s="81">
        <f>M6/L6*100-100</f>
        <v>3.5399586586124485</v>
      </c>
      <c r="P6" s="161"/>
      <c r="Q6" s="4"/>
      <c r="R6" s="4"/>
      <c r="S6" s="184"/>
      <c r="T6" s="184"/>
      <c r="U6" s="4"/>
      <c r="V6" s="4"/>
      <c r="W6" s="4"/>
      <c r="X6" s="4"/>
      <c r="Y6" s="4"/>
    </row>
    <row r="7" spans="2:27" ht="12.95" customHeight="1">
      <c r="B7" s="172" t="s">
        <v>106</v>
      </c>
      <c r="C7" s="182" t="s">
        <v>107</v>
      </c>
      <c r="D7" s="182"/>
      <c r="E7" s="77">
        <f>+E8</f>
        <v>25500000</v>
      </c>
      <c r="F7" s="77">
        <f>+F8</f>
        <v>37800000</v>
      </c>
      <c r="G7" s="82">
        <f>F7-E7</f>
        <v>12300000</v>
      </c>
      <c r="H7" s="108">
        <f>(F7/E7)*100-100</f>
        <v>48.235294117647072</v>
      </c>
      <c r="I7" s="200" t="s">
        <v>108</v>
      </c>
      <c r="J7" s="189" t="s">
        <v>12</v>
      </c>
      <c r="K7" s="189"/>
      <c r="L7" s="89">
        <f>SUM(L19,L16,L8)</f>
        <v>194018940</v>
      </c>
      <c r="M7" s="57">
        <f>M8+M16+M19</f>
        <v>189203940</v>
      </c>
      <c r="N7" s="100">
        <f>M7-L7</f>
        <v>-4815000</v>
      </c>
      <c r="O7" s="101">
        <f>M7/L7*100-100</f>
        <v>-2.4817164757213988</v>
      </c>
      <c r="P7" s="161"/>
      <c r="Q7" s="4"/>
      <c r="R7" s="4"/>
      <c r="S7" s="4"/>
      <c r="T7" s="4"/>
      <c r="U7" s="4"/>
      <c r="V7" s="4"/>
      <c r="W7" s="4"/>
      <c r="X7" s="4"/>
      <c r="Y7" s="4"/>
    </row>
    <row r="8" spans="2:27" ht="12.95" customHeight="1">
      <c r="B8" s="173"/>
      <c r="C8" s="167" t="s">
        <v>106</v>
      </c>
      <c r="D8" s="98" t="s">
        <v>115</v>
      </c>
      <c r="E8" s="78">
        <f>+E9</f>
        <v>25500000</v>
      </c>
      <c r="F8" s="78">
        <f>+F9</f>
        <v>37800000</v>
      </c>
      <c r="G8" s="82">
        <f t="shared" ref="G7:G9" si="0">F8-E8</f>
        <v>12300000</v>
      </c>
      <c r="H8" s="109">
        <f>(F8/E8)*100-100</f>
        <v>48.235294117647072</v>
      </c>
      <c r="I8" s="201"/>
      <c r="J8" s="191" t="s">
        <v>109</v>
      </c>
      <c r="K8" s="98" t="s">
        <v>107</v>
      </c>
      <c r="L8" s="79">
        <f>SUM(L9:L15)</f>
        <v>142568940</v>
      </c>
      <c r="M8" s="99">
        <f>SUM(M9:M15)</f>
        <v>141168940</v>
      </c>
      <c r="N8" s="79">
        <f t="shared" ref="N8:N11" si="1">M8-L8</f>
        <v>-1400000</v>
      </c>
      <c r="O8" s="101">
        <f t="shared" ref="O8:O9" si="2">M8/L8*100-100</f>
        <v>-0.98198106824671072</v>
      </c>
      <c r="P8" s="161"/>
      <c r="Q8" s="4"/>
      <c r="R8" s="4"/>
      <c r="S8" s="4"/>
      <c r="T8" s="4"/>
      <c r="U8" s="4"/>
      <c r="V8" s="4"/>
      <c r="W8" s="4"/>
      <c r="X8" s="4"/>
      <c r="Y8" s="4"/>
    </row>
    <row r="9" spans="2:27" ht="12.95" customHeight="1">
      <c r="B9" s="174"/>
      <c r="C9" s="168"/>
      <c r="D9" s="41" t="s">
        <v>127</v>
      </c>
      <c r="E9" s="78">
        <f>세입!E7</f>
        <v>25500000</v>
      </c>
      <c r="F9" s="78">
        <f>세입!F7</f>
        <v>37800000</v>
      </c>
      <c r="G9" s="82">
        <f t="shared" si="0"/>
        <v>12300000</v>
      </c>
      <c r="H9" s="109">
        <f>(F9/E9)*100-100</f>
        <v>48.235294117647072</v>
      </c>
      <c r="I9" s="201"/>
      <c r="J9" s="191"/>
      <c r="K9" s="98" t="s">
        <v>110</v>
      </c>
      <c r="L9" s="79">
        <f>세출!E10</f>
        <v>113650000</v>
      </c>
      <c r="M9" s="99">
        <f>세출!F10</f>
        <v>113650000</v>
      </c>
      <c r="N9" s="84">
        <f t="shared" si="1"/>
        <v>0</v>
      </c>
      <c r="O9" s="149">
        <f t="shared" si="2"/>
        <v>0</v>
      </c>
      <c r="P9" s="161"/>
      <c r="Q9" s="4"/>
      <c r="R9" s="4"/>
      <c r="S9" s="4"/>
      <c r="T9" s="4"/>
      <c r="U9" s="4"/>
      <c r="V9" s="4"/>
      <c r="W9" s="4"/>
      <c r="X9" s="4"/>
      <c r="Y9" s="4"/>
    </row>
    <row r="10" spans="2:27" ht="12.95" customHeight="1">
      <c r="B10" s="175" t="s">
        <v>111</v>
      </c>
      <c r="C10" s="183" t="s">
        <v>107</v>
      </c>
      <c r="D10" s="183"/>
      <c r="E10" s="78">
        <f>+E11</f>
        <v>200000000</v>
      </c>
      <c r="F10" s="78">
        <f>+F11</f>
        <v>200000000</v>
      </c>
      <c r="G10" s="102">
        <f>F10-E10</f>
        <v>0</v>
      </c>
      <c r="H10" s="110">
        <f>(E10/F10)*100-100</f>
        <v>0</v>
      </c>
      <c r="I10" s="201"/>
      <c r="J10" s="191"/>
      <c r="K10" s="98" t="s">
        <v>34</v>
      </c>
      <c r="L10" s="79">
        <f>세출!E20</f>
        <v>6273000</v>
      </c>
      <c r="M10" s="99">
        <f>세출!F20</f>
        <v>6273000</v>
      </c>
      <c r="N10" s="84">
        <f t="shared" si="1"/>
        <v>0</v>
      </c>
      <c r="O10" s="149">
        <f t="shared" ref="O10:O11" si="3">M10/L10*100-100</f>
        <v>0</v>
      </c>
      <c r="P10" s="161"/>
      <c r="Q10" s="4"/>
      <c r="R10" s="4"/>
      <c r="S10" s="4"/>
      <c r="T10" s="4"/>
      <c r="U10" s="4"/>
      <c r="V10" s="4"/>
      <c r="W10" s="4"/>
      <c r="X10" s="4"/>
      <c r="Y10" s="4"/>
    </row>
    <row r="11" spans="2:27" ht="12.95" customHeight="1">
      <c r="B11" s="196"/>
      <c r="C11" s="206" t="s">
        <v>111</v>
      </c>
      <c r="D11" s="193" t="s">
        <v>115</v>
      </c>
      <c r="E11" s="209">
        <f>SUM(E13:E15)</f>
        <v>200000000</v>
      </c>
      <c r="F11" s="209">
        <f>SUM(F13:F15)</f>
        <v>200000000</v>
      </c>
      <c r="G11" s="102">
        <f>F11-E11</f>
        <v>0</v>
      </c>
      <c r="H11" s="110">
        <f>(E11/F11)*100-100</f>
        <v>0</v>
      </c>
      <c r="I11" s="201"/>
      <c r="J11" s="191"/>
      <c r="K11" s="206" t="s">
        <v>183</v>
      </c>
      <c r="L11" s="79">
        <f>세출!E23</f>
        <v>1000000</v>
      </c>
      <c r="M11" s="218">
        <f>세출!F23</f>
        <v>0</v>
      </c>
      <c r="N11" s="212">
        <f t="shared" si="1"/>
        <v>-1000000</v>
      </c>
      <c r="O11" s="214">
        <f t="shared" si="3"/>
        <v>-100</v>
      </c>
      <c r="P11" s="161"/>
      <c r="Q11" s="4"/>
      <c r="R11" s="4"/>
      <c r="S11" s="4"/>
      <c r="T11" s="4"/>
      <c r="U11" s="4"/>
      <c r="V11" s="4"/>
      <c r="W11" s="4"/>
      <c r="X11" s="4"/>
      <c r="Y11" s="4"/>
    </row>
    <row r="12" spans="2:27" ht="0.75" customHeight="1">
      <c r="B12" s="196"/>
      <c r="C12" s="207"/>
      <c r="D12" s="193"/>
      <c r="E12" s="209"/>
      <c r="F12" s="209"/>
      <c r="G12" s="102" t="e">
        <f>+#REF!-F12</f>
        <v>#REF!</v>
      </c>
      <c r="H12" s="110" t="e">
        <f>(#REF!/F12)*100-100</f>
        <v>#REF!</v>
      </c>
      <c r="I12" s="201"/>
      <c r="J12" s="191"/>
      <c r="K12" s="208"/>
      <c r="L12" s="79">
        <f>세출!E22</f>
        <v>0</v>
      </c>
      <c r="M12" s="219"/>
      <c r="N12" s="213"/>
      <c r="O12" s="215"/>
      <c r="P12" s="161"/>
      <c r="Q12" s="4"/>
      <c r="R12" s="4"/>
      <c r="S12" s="4"/>
      <c r="T12" s="4"/>
      <c r="U12" s="4"/>
      <c r="V12" s="4"/>
      <c r="W12" s="4"/>
      <c r="X12" s="4"/>
      <c r="Y12" s="4"/>
    </row>
    <row r="13" spans="2:27" ht="12.95" customHeight="1">
      <c r="B13" s="196"/>
      <c r="C13" s="207"/>
      <c r="D13" s="193" t="s">
        <v>112</v>
      </c>
      <c r="E13" s="209">
        <f>세입!E11</f>
        <v>160000000</v>
      </c>
      <c r="F13" s="209">
        <f>세입!F11</f>
        <v>160000000</v>
      </c>
      <c r="G13" s="216">
        <f>F13-E13</f>
        <v>0</v>
      </c>
      <c r="H13" s="217">
        <f>(E13/F13)*100-100</f>
        <v>0</v>
      </c>
      <c r="I13" s="201"/>
      <c r="J13" s="191"/>
      <c r="K13" s="98" t="s">
        <v>140</v>
      </c>
      <c r="L13" s="79">
        <f>세출!E25</f>
        <v>9660300</v>
      </c>
      <c r="M13" s="99">
        <f>세출!F25</f>
        <v>9660300</v>
      </c>
      <c r="N13" s="84">
        <f t="shared" ref="N13:N46" si="4">M13-L13</f>
        <v>0</v>
      </c>
      <c r="O13" s="150">
        <f>M13/L13*100-100</f>
        <v>0</v>
      </c>
      <c r="P13" s="161"/>
      <c r="Q13" s="4"/>
      <c r="R13" s="4"/>
      <c r="S13" s="4"/>
      <c r="T13" s="4"/>
      <c r="U13" s="4"/>
      <c r="V13" s="4"/>
      <c r="W13" s="4"/>
      <c r="X13" s="4"/>
      <c r="Y13" s="4"/>
    </row>
    <row r="14" spans="2:27" ht="14.25" customHeight="1">
      <c r="B14" s="196"/>
      <c r="C14" s="207"/>
      <c r="D14" s="193"/>
      <c r="E14" s="209"/>
      <c r="F14" s="209"/>
      <c r="G14" s="216"/>
      <c r="H14" s="217"/>
      <c r="I14" s="201"/>
      <c r="J14" s="191"/>
      <c r="K14" s="98" t="s">
        <v>113</v>
      </c>
      <c r="L14" s="79">
        <f>세출!E27</f>
        <v>10685640</v>
      </c>
      <c r="M14" s="99">
        <f>세출!F27</f>
        <v>10685640</v>
      </c>
      <c r="N14" s="84">
        <f t="shared" si="4"/>
        <v>0</v>
      </c>
      <c r="O14" s="150">
        <f>M14/L14*100-100</f>
        <v>0</v>
      </c>
      <c r="P14" s="161"/>
      <c r="Q14" s="4"/>
      <c r="R14" s="4"/>
      <c r="S14" s="4"/>
      <c r="T14" s="4"/>
      <c r="U14" s="4"/>
      <c r="V14" s="4"/>
      <c r="W14" s="4"/>
      <c r="X14" s="4"/>
      <c r="Y14" s="4"/>
    </row>
    <row r="15" spans="2:27" ht="12.95" customHeight="1">
      <c r="B15" s="176"/>
      <c r="C15" s="208"/>
      <c r="D15" s="98" t="s">
        <v>153</v>
      </c>
      <c r="E15" s="99">
        <f>세입!E13</f>
        <v>40000000</v>
      </c>
      <c r="F15" s="99">
        <f>세입!R13</f>
        <v>40000000</v>
      </c>
      <c r="G15" s="102">
        <f t="shared" ref="G15:G22" si="5">F15-E15</f>
        <v>0</v>
      </c>
      <c r="H15" s="110">
        <f>(E15/F15)*100-100</f>
        <v>0</v>
      </c>
      <c r="I15" s="201"/>
      <c r="J15" s="191"/>
      <c r="K15" s="98" t="s">
        <v>116</v>
      </c>
      <c r="L15" s="79">
        <f>세출!E33</f>
        <v>1300000</v>
      </c>
      <c r="M15" s="99">
        <f>세출!F33</f>
        <v>900000</v>
      </c>
      <c r="N15" s="79">
        <f t="shared" si="4"/>
        <v>-400000</v>
      </c>
      <c r="O15" s="83">
        <f>M15/L15*100-100</f>
        <v>-30.769230769230774</v>
      </c>
      <c r="P15" s="161"/>
      <c r="Q15" s="4"/>
      <c r="R15" s="4"/>
      <c r="S15" s="4"/>
      <c r="T15" s="4"/>
      <c r="U15" s="4"/>
      <c r="V15" s="4"/>
      <c r="W15" s="4"/>
      <c r="X15" s="4"/>
      <c r="Y15" s="4"/>
    </row>
    <row r="16" spans="2:27" s="35" customFormat="1" ht="12.95" customHeight="1">
      <c r="B16" s="175" t="s">
        <v>128</v>
      </c>
      <c r="C16" s="210" t="s">
        <v>115</v>
      </c>
      <c r="D16" s="211"/>
      <c r="E16" s="78">
        <f>+E17</f>
        <v>2000000</v>
      </c>
      <c r="F16" s="145">
        <v>0</v>
      </c>
      <c r="G16" s="82">
        <f t="shared" si="5"/>
        <v>-2000000</v>
      </c>
      <c r="H16" s="103">
        <f>(F16/E16)*100-100</f>
        <v>-100</v>
      </c>
      <c r="I16" s="201"/>
      <c r="J16" s="191" t="s">
        <v>36</v>
      </c>
      <c r="K16" s="98" t="s">
        <v>107</v>
      </c>
      <c r="L16" s="79">
        <f>L18+L17</f>
        <v>3200000</v>
      </c>
      <c r="M16" s="99">
        <f>M17+M18</f>
        <v>3000000</v>
      </c>
      <c r="N16" s="79">
        <f t="shared" si="4"/>
        <v>-200000</v>
      </c>
      <c r="O16" s="150">
        <f>M16/L16*100-100</f>
        <v>-6.25</v>
      </c>
      <c r="P16" s="161"/>
      <c r="Q16" s="4"/>
      <c r="R16" s="4"/>
      <c r="S16" s="4"/>
      <c r="T16" s="4"/>
      <c r="U16" s="4"/>
      <c r="V16" s="4"/>
      <c r="W16" s="4"/>
      <c r="X16" s="4"/>
      <c r="Y16" s="4"/>
      <c r="AA16" s="36"/>
    </row>
    <row r="17" spans="2:27" s="35" customFormat="1" ht="12.95" customHeight="1">
      <c r="B17" s="176"/>
      <c r="C17" s="42" t="s">
        <v>16</v>
      </c>
      <c r="D17" s="98" t="s">
        <v>128</v>
      </c>
      <c r="E17" s="99">
        <f>세입!E14</f>
        <v>2000000</v>
      </c>
      <c r="F17" s="145">
        <v>0</v>
      </c>
      <c r="G17" s="82">
        <f t="shared" si="5"/>
        <v>-2000000</v>
      </c>
      <c r="H17" s="103">
        <f t="shared" ref="H17" si="6">F17/E17*100-100</f>
        <v>-100</v>
      </c>
      <c r="I17" s="201"/>
      <c r="J17" s="191"/>
      <c r="K17" s="98" t="s">
        <v>37</v>
      </c>
      <c r="L17" s="79">
        <f>세출!E38</f>
        <v>2000000</v>
      </c>
      <c r="M17" s="99">
        <f>세출!F38</f>
        <v>1400000</v>
      </c>
      <c r="N17" s="79">
        <f t="shared" si="4"/>
        <v>-600000</v>
      </c>
      <c r="O17" s="83">
        <f t="shared" ref="O17:O18" si="7">M17/L17*100-100</f>
        <v>-30</v>
      </c>
      <c r="P17" s="161"/>
      <c r="Q17" s="4"/>
      <c r="R17" s="4"/>
      <c r="S17" s="4"/>
      <c r="T17" s="4"/>
      <c r="U17" s="4"/>
      <c r="V17" s="4"/>
      <c r="W17" s="4"/>
      <c r="X17" s="4"/>
      <c r="Y17" s="4"/>
      <c r="AA17" s="36"/>
    </row>
    <row r="18" spans="2:27" s="35" customFormat="1" ht="12.95" customHeight="1">
      <c r="B18" s="171" t="s">
        <v>114</v>
      </c>
      <c r="C18" s="210" t="s">
        <v>115</v>
      </c>
      <c r="D18" s="211"/>
      <c r="E18" s="99">
        <f>+E19</f>
        <v>17600000</v>
      </c>
      <c r="F18" s="99">
        <f>+F19</f>
        <v>17349630</v>
      </c>
      <c r="G18" s="82">
        <f t="shared" si="5"/>
        <v>-250370</v>
      </c>
      <c r="H18" s="103">
        <f>(F18/E18)*100-100</f>
        <v>-1.4225568181818176</v>
      </c>
      <c r="I18" s="201"/>
      <c r="J18" s="191"/>
      <c r="K18" s="98" t="s">
        <v>38</v>
      </c>
      <c r="L18" s="79">
        <f>세출!E39</f>
        <v>1200000</v>
      </c>
      <c r="M18" s="99">
        <f>세출!F39</f>
        <v>1600000</v>
      </c>
      <c r="N18" s="79">
        <f t="shared" si="4"/>
        <v>400000</v>
      </c>
      <c r="O18" s="83">
        <f t="shared" si="7"/>
        <v>33.333333333333314</v>
      </c>
      <c r="P18" s="161"/>
      <c r="Q18" s="4"/>
      <c r="R18" s="4"/>
      <c r="S18" s="4"/>
      <c r="T18" s="4"/>
      <c r="U18" s="4"/>
      <c r="V18" s="4"/>
      <c r="W18" s="4"/>
      <c r="X18" s="4"/>
      <c r="Y18" s="4"/>
      <c r="AA18" s="36"/>
    </row>
    <row r="19" spans="2:27" s="35" customFormat="1" ht="12.95" customHeight="1">
      <c r="B19" s="171"/>
      <c r="C19" s="96" t="s">
        <v>17</v>
      </c>
      <c r="D19" s="98" t="s">
        <v>117</v>
      </c>
      <c r="E19" s="99">
        <f>세입!E17</f>
        <v>17600000</v>
      </c>
      <c r="F19" s="99">
        <f>세입!F17</f>
        <v>17349630</v>
      </c>
      <c r="G19" s="82">
        <f t="shared" si="5"/>
        <v>-250370</v>
      </c>
      <c r="H19" s="103">
        <f>F19/E19*100-100</f>
        <v>-1.4225568181818176</v>
      </c>
      <c r="I19" s="201"/>
      <c r="J19" s="197" t="s">
        <v>39</v>
      </c>
      <c r="K19" s="98" t="s">
        <v>107</v>
      </c>
      <c r="L19" s="79">
        <f>SUM(L20:L25)</f>
        <v>48250000</v>
      </c>
      <c r="M19" s="99">
        <f>SUM(M20:M25)</f>
        <v>45035000</v>
      </c>
      <c r="N19" s="79">
        <f t="shared" si="4"/>
        <v>-3215000</v>
      </c>
      <c r="O19" s="83">
        <f>M19/L19*100-100</f>
        <v>-6.663212435233163</v>
      </c>
      <c r="P19" s="161"/>
      <c r="Q19" s="4"/>
      <c r="R19" s="4"/>
      <c r="S19" s="4"/>
      <c r="T19" s="4"/>
      <c r="U19" s="4"/>
      <c r="V19" s="4"/>
      <c r="W19" s="4"/>
      <c r="X19" s="4"/>
      <c r="Y19" s="4"/>
      <c r="AA19" s="36"/>
    </row>
    <row r="20" spans="2:27" s="35" customFormat="1" ht="12.95" customHeight="1">
      <c r="B20" s="171" t="s">
        <v>118</v>
      </c>
      <c r="C20" s="210" t="s">
        <v>107</v>
      </c>
      <c r="D20" s="211"/>
      <c r="E20" s="99">
        <f>SUM(E21:E22)</f>
        <v>4045000</v>
      </c>
      <c r="F20" s="99">
        <f>SUM(F21:F22)</f>
        <v>2815000</v>
      </c>
      <c r="G20" s="82">
        <f t="shared" si="5"/>
        <v>-1230000</v>
      </c>
      <c r="H20" s="103">
        <f>(F20/E20)*100-100</f>
        <v>-30.407911001236101</v>
      </c>
      <c r="I20" s="201"/>
      <c r="J20" s="198"/>
      <c r="K20" s="98" t="s">
        <v>120</v>
      </c>
      <c r="L20" s="79">
        <f>세출!E41</f>
        <v>800000</v>
      </c>
      <c r="M20" s="99">
        <f>세출!F41</f>
        <v>300000</v>
      </c>
      <c r="N20" s="79">
        <f t="shared" si="4"/>
        <v>-500000</v>
      </c>
      <c r="O20" s="83">
        <f t="shared" ref="O20:O36" si="8">M20/L20*100-100</f>
        <v>-62.5</v>
      </c>
      <c r="P20" s="161"/>
      <c r="Q20" s="4"/>
      <c r="R20" s="4"/>
      <c r="S20" s="4"/>
      <c r="T20" s="4"/>
      <c r="U20" s="4"/>
      <c r="V20" s="4"/>
      <c r="W20" s="4"/>
      <c r="X20" s="4"/>
      <c r="Y20" s="4"/>
      <c r="AA20" s="36"/>
    </row>
    <row r="21" spans="2:27" s="35" customFormat="1" ht="12.95" customHeight="1">
      <c r="B21" s="171"/>
      <c r="C21" s="193" t="s">
        <v>186</v>
      </c>
      <c r="D21" s="98" t="s">
        <v>119</v>
      </c>
      <c r="E21" s="99">
        <f>세입!E20</f>
        <v>45000</v>
      </c>
      <c r="F21" s="99">
        <f>세입!F20</f>
        <v>30000</v>
      </c>
      <c r="G21" s="82">
        <f t="shared" si="5"/>
        <v>-15000</v>
      </c>
      <c r="H21" s="103">
        <f>(F21/E21)*100-100</f>
        <v>-33.333333333333343</v>
      </c>
      <c r="I21" s="201"/>
      <c r="J21" s="198"/>
      <c r="K21" s="98" t="s">
        <v>121</v>
      </c>
      <c r="L21" s="79">
        <f>세출!E42</f>
        <v>11610000</v>
      </c>
      <c r="M21" s="99">
        <f>세출!F42</f>
        <v>14960000</v>
      </c>
      <c r="N21" s="79">
        <f t="shared" si="4"/>
        <v>3350000</v>
      </c>
      <c r="O21" s="83">
        <f t="shared" ref="O21:O30" si="9">M21/L21*100-100</f>
        <v>28.854435831180012</v>
      </c>
      <c r="P21" s="161"/>
      <c r="Q21" s="4"/>
      <c r="R21" s="4"/>
      <c r="S21" s="4"/>
      <c r="T21" s="4"/>
      <c r="U21" s="4"/>
      <c r="V21" s="4"/>
      <c r="W21" s="4"/>
      <c r="X21" s="4"/>
      <c r="Y21" s="4"/>
      <c r="AA21" s="36"/>
    </row>
    <row r="22" spans="2:27" s="35" customFormat="1" ht="12.95" customHeight="1">
      <c r="B22" s="171"/>
      <c r="C22" s="193"/>
      <c r="D22" s="98" t="s">
        <v>118</v>
      </c>
      <c r="E22" s="99">
        <f>세입!E21</f>
        <v>4000000</v>
      </c>
      <c r="F22" s="99">
        <f>세입!F21</f>
        <v>2785000</v>
      </c>
      <c r="G22" s="82">
        <f t="shared" si="5"/>
        <v>-1215000</v>
      </c>
      <c r="H22" s="103">
        <f>F22/E22*100-100</f>
        <v>-30.375</v>
      </c>
      <c r="I22" s="201"/>
      <c r="J22" s="198"/>
      <c r="K22" s="98" t="s">
        <v>122</v>
      </c>
      <c r="L22" s="79">
        <f>세출!E48</f>
        <v>6500000</v>
      </c>
      <c r="M22" s="99">
        <f>세출!F48</f>
        <v>5300000</v>
      </c>
      <c r="N22" s="79">
        <f t="shared" si="4"/>
        <v>-1200000</v>
      </c>
      <c r="O22" s="83">
        <f t="shared" si="9"/>
        <v>-18.461538461538467</v>
      </c>
      <c r="P22" s="161"/>
      <c r="Q22" s="4"/>
      <c r="R22" s="4"/>
      <c r="S22" s="4"/>
      <c r="T22" s="4"/>
      <c r="U22" s="4"/>
      <c r="V22" s="4"/>
      <c r="W22" s="4"/>
      <c r="X22" s="4"/>
      <c r="Y22" s="4"/>
      <c r="AA22" s="36"/>
    </row>
    <row r="23" spans="2:27" s="35" customFormat="1" ht="12.95" customHeight="1">
      <c r="B23" s="43"/>
      <c r="C23" s="44"/>
      <c r="D23" s="98"/>
      <c r="E23" s="17"/>
      <c r="F23" s="99"/>
      <c r="G23" s="62"/>
      <c r="H23" s="40"/>
      <c r="I23" s="201"/>
      <c r="J23" s="198"/>
      <c r="K23" s="98" t="s">
        <v>123</v>
      </c>
      <c r="L23" s="79">
        <f>세출!E51</f>
        <v>4640000</v>
      </c>
      <c r="M23" s="99">
        <f>세출!F51</f>
        <v>4490000</v>
      </c>
      <c r="N23" s="79">
        <f t="shared" si="4"/>
        <v>-150000</v>
      </c>
      <c r="O23" s="83">
        <f t="shared" si="9"/>
        <v>-3.2327586206896513</v>
      </c>
      <c r="P23" s="161"/>
      <c r="Q23" s="4"/>
      <c r="R23" s="4"/>
      <c r="S23" s="4"/>
      <c r="T23" s="4"/>
      <c r="U23" s="4"/>
      <c r="V23" s="4"/>
      <c r="W23" s="4"/>
      <c r="X23" s="4"/>
      <c r="Y23" s="4"/>
      <c r="AA23" s="36"/>
    </row>
    <row r="24" spans="2:27" s="35" customFormat="1" ht="12.95" customHeight="1">
      <c r="B24" s="43"/>
      <c r="C24" s="44"/>
      <c r="D24" s="98"/>
      <c r="E24" s="17"/>
      <c r="F24" s="99"/>
      <c r="G24" s="62"/>
      <c r="H24" s="40"/>
      <c r="I24" s="201"/>
      <c r="J24" s="198"/>
      <c r="K24" s="98" t="s">
        <v>124</v>
      </c>
      <c r="L24" s="79">
        <f>세출!E57</f>
        <v>8000000</v>
      </c>
      <c r="M24" s="99">
        <f>세출!F57</f>
        <v>7000000</v>
      </c>
      <c r="N24" s="79">
        <f t="shared" si="4"/>
        <v>-1000000</v>
      </c>
      <c r="O24" s="83">
        <f t="shared" si="9"/>
        <v>-12.5</v>
      </c>
      <c r="P24" s="161"/>
      <c r="Q24" s="4"/>
      <c r="R24" s="4"/>
      <c r="S24" s="4"/>
      <c r="T24" s="4"/>
      <c r="U24" s="4"/>
      <c r="V24" s="4"/>
      <c r="W24" s="4"/>
      <c r="X24" s="4"/>
      <c r="Y24" s="4"/>
      <c r="AA24" s="36"/>
    </row>
    <row r="25" spans="2:27" s="35" customFormat="1" ht="12.95" customHeight="1">
      <c r="B25" s="43"/>
      <c r="C25" s="44"/>
      <c r="D25" s="98"/>
      <c r="E25" s="17"/>
      <c r="F25" s="99"/>
      <c r="G25" s="62"/>
      <c r="H25" s="40"/>
      <c r="I25" s="202"/>
      <c r="J25" s="199"/>
      <c r="K25" s="98" t="s">
        <v>160</v>
      </c>
      <c r="L25" s="79">
        <f>세출!E60</f>
        <v>16700000</v>
      </c>
      <c r="M25" s="99">
        <f>세출!F60</f>
        <v>12985000</v>
      </c>
      <c r="N25" s="79">
        <f t="shared" si="4"/>
        <v>-3715000</v>
      </c>
      <c r="O25" s="83">
        <f t="shared" si="9"/>
        <v>-22.245508982035929</v>
      </c>
      <c r="P25" s="161"/>
      <c r="Q25" s="4"/>
      <c r="R25" s="4"/>
      <c r="S25" s="4"/>
      <c r="T25" s="4"/>
      <c r="U25" s="4"/>
      <c r="V25" s="4"/>
      <c r="W25" s="4"/>
      <c r="X25" s="4"/>
      <c r="Y25" s="4"/>
      <c r="AA25" s="36"/>
    </row>
    <row r="26" spans="2:27" s="35" customFormat="1" ht="12.95" customHeight="1">
      <c r="B26" s="43"/>
      <c r="C26" s="44"/>
      <c r="D26" s="98"/>
      <c r="E26" s="17"/>
      <c r="F26" s="99"/>
      <c r="G26" s="62"/>
      <c r="H26" s="40"/>
      <c r="I26" s="203" t="s">
        <v>63</v>
      </c>
      <c r="J26" s="204" t="s">
        <v>185</v>
      </c>
      <c r="K26" s="205"/>
      <c r="L26" s="79">
        <f>L27+L32</f>
        <v>49500000</v>
      </c>
      <c r="M26" s="99">
        <f>M27+M32</f>
        <v>37135000</v>
      </c>
      <c r="N26" s="79">
        <f t="shared" si="4"/>
        <v>-12365000</v>
      </c>
      <c r="O26" s="83">
        <f t="shared" si="9"/>
        <v>-24.979797979797979</v>
      </c>
      <c r="P26" s="161"/>
      <c r="Q26" s="4"/>
      <c r="R26" s="4"/>
      <c r="S26" s="4"/>
      <c r="T26" s="4"/>
      <c r="U26" s="4"/>
      <c r="V26" s="4"/>
      <c r="W26" s="4"/>
      <c r="X26" s="4"/>
      <c r="Y26" s="4"/>
      <c r="AA26" s="36"/>
    </row>
    <row r="27" spans="2:27" s="35" customFormat="1" ht="12.95" customHeight="1">
      <c r="B27" s="45"/>
      <c r="C27" s="1"/>
      <c r="D27" s="1"/>
      <c r="E27" s="1"/>
      <c r="F27" s="46"/>
      <c r="G27" s="62"/>
      <c r="H27" s="47"/>
      <c r="I27" s="201"/>
      <c r="J27" s="197" t="s">
        <v>39</v>
      </c>
      <c r="K27" s="98" t="s">
        <v>107</v>
      </c>
      <c r="L27" s="79">
        <f>SUM(L28:L31)</f>
        <v>28800000</v>
      </c>
      <c r="M27" s="99">
        <f>M28+M29+M30+M31</f>
        <v>21350000</v>
      </c>
      <c r="N27" s="79">
        <f t="shared" si="4"/>
        <v>-7450000</v>
      </c>
      <c r="O27" s="83">
        <f t="shared" si="9"/>
        <v>-25.868055555555557</v>
      </c>
      <c r="P27" s="161"/>
      <c r="Q27" s="4"/>
      <c r="R27" s="4"/>
      <c r="S27" s="4"/>
      <c r="T27" s="4"/>
      <c r="U27" s="4"/>
      <c r="V27" s="4"/>
      <c r="W27" s="4"/>
      <c r="X27" s="4"/>
      <c r="Y27" s="4"/>
      <c r="AA27" s="36"/>
    </row>
    <row r="28" spans="2:27" s="35" customFormat="1" ht="12.95" customHeight="1">
      <c r="B28" s="45"/>
      <c r="C28" s="1"/>
      <c r="D28" s="1"/>
      <c r="E28" s="1"/>
      <c r="F28" s="46"/>
      <c r="G28" s="62"/>
      <c r="H28" s="47"/>
      <c r="I28" s="201"/>
      <c r="J28" s="198"/>
      <c r="K28" s="98" t="s">
        <v>168</v>
      </c>
      <c r="L28" s="79">
        <f>세출!E65</f>
        <v>19600000</v>
      </c>
      <c r="M28" s="99">
        <f>세출!F65</f>
        <v>15000000</v>
      </c>
      <c r="N28" s="79">
        <f t="shared" si="4"/>
        <v>-4600000</v>
      </c>
      <c r="O28" s="83">
        <f t="shared" si="9"/>
        <v>-23.469387755102048</v>
      </c>
      <c r="P28" s="161"/>
      <c r="Q28" s="4"/>
      <c r="R28" s="94"/>
      <c r="S28" s="94"/>
      <c r="T28" s="94"/>
      <c r="U28" s="48"/>
      <c r="V28" s="48"/>
      <c r="W28" s="48"/>
      <c r="X28" s="33"/>
      <c r="Y28" s="4"/>
      <c r="AA28" s="36"/>
    </row>
    <row r="29" spans="2:27" s="35" customFormat="1" ht="12.95" customHeight="1">
      <c r="B29" s="45"/>
      <c r="C29" s="1"/>
      <c r="D29" s="1"/>
      <c r="E29" s="1"/>
      <c r="F29" s="46"/>
      <c r="G29" s="62"/>
      <c r="H29" s="47"/>
      <c r="I29" s="201"/>
      <c r="J29" s="198"/>
      <c r="K29" s="98" t="s">
        <v>157</v>
      </c>
      <c r="L29" s="79">
        <f>세출!E68</f>
        <v>5000000</v>
      </c>
      <c r="M29" s="99">
        <f>세출!F68</f>
        <v>5000000</v>
      </c>
      <c r="N29" s="84">
        <f t="shared" si="4"/>
        <v>0</v>
      </c>
      <c r="O29" s="150">
        <f t="shared" si="9"/>
        <v>0</v>
      </c>
      <c r="P29" s="161"/>
      <c r="Q29" s="4"/>
      <c r="R29" s="94"/>
      <c r="S29" s="94"/>
      <c r="T29" s="94"/>
      <c r="U29" s="48"/>
      <c r="V29" s="48"/>
      <c r="W29" s="48"/>
      <c r="X29" s="33"/>
      <c r="Y29" s="4"/>
      <c r="AA29" s="36"/>
    </row>
    <row r="30" spans="2:27" s="35" customFormat="1" ht="12.95" customHeight="1">
      <c r="B30" s="45"/>
      <c r="C30" s="1"/>
      <c r="D30" s="1"/>
      <c r="E30" s="1"/>
      <c r="F30" s="46"/>
      <c r="G30" s="62"/>
      <c r="H30" s="47"/>
      <c r="I30" s="201"/>
      <c r="J30" s="198"/>
      <c r="K30" s="98" t="s">
        <v>158</v>
      </c>
      <c r="L30" s="79">
        <f>세출!E69</f>
        <v>2400000</v>
      </c>
      <c r="M30" s="99">
        <f>세출!F69</f>
        <v>1200000</v>
      </c>
      <c r="N30" s="79">
        <f t="shared" si="4"/>
        <v>-1200000</v>
      </c>
      <c r="O30" s="83">
        <f t="shared" si="9"/>
        <v>-50</v>
      </c>
      <c r="P30" s="161"/>
      <c r="Q30" s="4"/>
      <c r="R30" s="94"/>
      <c r="S30" s="94"/>
      <c r="T30" s="94"/>
      <c r="U30" s="48"/>
      <c r="V30" s="48"/>
      <c r="W30" s="48"/>
      <c r="X30" s="33"/>
      <c r="Y30" s="4"/>
      <c r="AA30" s="36"/>
    </row>
    <row r="31" spans="2:27" s="35" customFormat="1" ht="12.95" customHeight="1">
      <c r="B31" s="45"/>
      <c r="C31" s="1"/>
      <c r="D31" s="1"/>
      <c r="E31" s="1"/>
      <c r="F31" s="46"/>
      <c r="G31" s="62"/>
      <c r="H31" s="47"/>
      <c r="I31" s="201"/>
      <c r="J31" s="199"/>
      <c r="K31" s="98" t="s">
        <v>159</v>
      </c>
      <c r="L31" s="79">
        <f>세출!E70</f>
        <v>1800000</v>
      </c>
      <c r="M31" s="99">
        <f>세출!F70</f>
        <v>150000</v>
      </c>
      <c r="N31" s="79">
        <f t="shared" si="4"/>
        <v>-1650000</v>
      </c>
      <c r="O31" s="83">
        <f t="shared" si="8"/>
        <v>-91.666666666666671</v>
      </c>
      <c r="P31" s="161"/>
      <c r="Q31" s="4"/>
      <c r="R31" s="94"/>
      <c r="S31" s="94"/>
      <c r="T31" s="94"/>
      <c r="U31" s="48"/>
      <c r="V31" s="48"/>
      <c r="W31" s="48"/>
      <c r="X31" s="33"/>
      <c r="Y31" s="4"/>
      <c r="AA31" s="36"/>
    </row>
    <row r="32" spans="2:27" s="35" customFormat="1" ht="12.95" customHeight="1">
      <c r="B32" s="45"/>
      <c r="C32" s="1"/>
      <c r="D32" s="1"/>
      <c r="E32" s="1"/>
      <c r="F32" s="46"/>
      <c r="G32" s="62"/>
      <c r="H32" s="47"/>
      <c r="I32" s="201"/>
      <c r="J32" s="191" t="s">
        <v>63</v>
      </c>
      <c r="K32" s="98" t="s">
        <v>107</v>
      </c>
      <c r="L32" s="79">
        <f>SUM(L33:L39)</f>
        <v>20700000</v>
      </c>
      <c r="M32" s="99">
        <f>SUM(M33:M39)</f>
        <v>15785000</v>
      </c>
      <c r="N32" s="79">
        <f t="shared" si="4"/>
        <v>-4915000</v>
      </c>
      <c r="O32" s="83">
        <f t="shared" si="8"/>
        <v>-23.74396135265701</v>
      </c>
      <c r="P32" s="161"/>
      <c r="Q32" s="4"/>
      <c r="R32" s="94"/>
      <c r="S32" s="94"/>
      <c r="T32" s="94"/>
      <c r="U32" s="48"/>
      <c r="V32" s="48"/>
      <c r="W32" s="48"/>
      <c r="X32" s="33"/>
      <c r="Y32" s="4"/>
      <c r="AA32" s="36"/>
    </row>
    <row r="33" spans="2:27" s="35" customFormat="1" ht="12.95" customHeight="1">
      <c r="B33" s="45"/>
      <c r="C33" s="1"/>
      <c r="D33" s="1"/>
      <c r="E33" s="1"/>
      <c r="F33" s="46"/>
      <c r="G33" s="62"/>
      <c r="H33" s="47"/>
      <c r="I33" s="201"/>
      <c r="J33" s="191"/>
      <c r="K33" s="98" t="s">
        <v>129</v>
      </c>
      <c r="L33" s="79">
        <f>세출!E71</f>
        <v>1800000</v>
      </c>
      <c r="M33" s="99">
        <f>세출!F71</f>
        <v>80000</v>
      </c>
      <c r="N33" s="79">
        <f t="shared" si="4"/>
        <v>-1720000</v>
      </c>
      <c r="O33" s="83">
        <f>M33/L33*100-100</f>
        <v>-95.555555555555557</v>
      </c>
      <c r="P33" s="161"/>
      <c r="Q33" s="4"/>
      <c r="R33" s="94"/>
      <c r="S33" s="94"/>
      <c r="T33" s="94"/>
      <c r="U33" s="48"/>
      <c r="V33" s="48"/>
      <c r="W33" s="48"/>
      <c r="X33" s="33"/>
      <c r="Y33" s="4"/>
      <c r="AA33" s="36"/>
    </row>
    <row r="34" spans="2:27" s="35" customFormat="1" ht="12.95" customHeight="1">
      <c r="B34" s="45"/>
      <c r="C34" s="1"/>
      <c r="D34" s="1"/>
      <c r="E34" s="1"/>
      <c r="F34" s="46"/>
      <c r="G34" s="62"/>
      <c r="H34" s="47"/>
      <c r="I34" s="201"/>
      <c r="J34" s="191"/>
      <c r="K34" s="98" t="s">
        <v>184</v>
      </c>
      <c r="L34" s="79">
        <f>세출!E75</f>
        <v>4800000</v>
      </c>
      <c r="M34" s="99">
        <f>세출!F75</f>
        <v>5240000</v>
      </c>
      <c r="N34" s="79">
        <f t="shared" si="4"/>
        <v>440000</v>
      </c>
      <c r="O34" s="83">
        <f t="shared" si="8"/>
        <v>9.1666666666666572</v>
      </c>
      <c r="P34" s="161"/>
      <c r="Q34" s="4"/>
      <c r="R34" s="94"/>
      <c r="S34" s="94"/>
      <c r="T34" s="94"/>
      <c r="U34" s="48"/>
      <c r="V34" s="48"/>
      <c r="W34" s="48"/>
      <c r="X34" s="33"/>
      <c r="Y34" s="4"/>
      <c r="AA34" s="36"/>
    </row>
    <row r="35" spans="2:27" s="35" customFormat="1" ht="12.95" customHeight="1">
      <c r="B35" s="45"/>
      <c r="C35" s="1"/>
      <c r="D35" s="1"/>
      <c r="E35" s="1"/>
      <c r="F35" s="46"/>
      <c r="G35" s="62"/>
      <c r="H35" s="47"/>
      <c r="I35" s="201"/>
      <c r="J35" s="191"/>
      <c r="K35" s="98" t="s">
        <v>68</v>
      </c>
      <c r="L35" s="79">
        <f>세출!E78</f>
        <v>2500000</v>
      </c>
      <c r="M35" s="99">
        <f>세출!F78</f>
        <v>120000</v>
      </c>
      <c r="N35" s="79">
        <f t="shared" si="4"/>
        <v>-2380000</v>
      </c>
      <c r="O35" s="83">
        <f t="shared" si="8"/>
        <v>-95.2</v>
      </c>
      <c r="P35" s="161"/>
      <c r="Q35" s="4"/>
      <c r="R35" s="94"/>
      <c r="S35" s="94"/>
      <c r="T35" s="94"/>
      <c r="U35" s="48"/>
      <c r="V35" s="48"/>
      <c r="W35" s="48"/>
      <c r="X35" s="33"/>
      <c r="Y35" s="4"/>
      <c r="AA35" s="36"/>
    </row>
    <row r="36" spans="2:27" ht="12.95" customHeight="1">
      <c r="B36" s="45"/>
      <c r="C36" s="1"/>
      <c r="D36" s="1"/>
      <c r="E36" s="1"/>
      <c r="F36" s="46"/>
      <c r="G36" s="62"/>
      <c r="H36" s="47"/>
      <c r="I36" s="201"/>
      <c r="J36" s="191"/>
      <c r="K36" s="98" t="s">
        <v>69</v>
      </c>
      <c r="L36" s="79">
        <f>세출!E81</f>
        <v>3000000</v>
      </c>
      <c r="M36" s="99">
        <f>세출!F81</f>
        <v>4000000</v>
      </c>
      <c r="N36" s="79">
        <f t="shared" si="4"/>
        <v>1000000</v>
      </c>
      <c r="O36" s="83">
        <f t="shared" si="8"/>
        <v>33.333333333333314</v>
      </c>
      <c r="P36" s="161"/>
      <c r="Q36" s="4"/>
      <c r="R36" s="4"/>
      <c r="S36" s="4"/>
      <c r="T36" s="4"/>
      <c r="U36" s="4"/>
      <c r="V36" s="4"/>
      <c r="W36" s="4"/>
      <c r="X36" s="4"/>
      <c r="Y36" s="4"/>
    </row>
    <row r="37" spans="2:27" ht="12.95" customHeight="1">
      <c r="B37" s="45"/>
      <c r="C37" s="1"/>
      <c r="D37" s="1"/>
      <c r="E37" s="1"/>
      <c r="F37" s="46"/>
      <c r="G37" s="62"/>
      <c r="H37" s="47"/>
      <c r="I37" s="201"/>
      <c r="J37" s="191"/>
      <c r="K37" s="98" t="s">
        <v>130</v>
      </c>
      <c r="L37" s="79">
        <f>세출!E83</f>
        <v>2750000</v>
      </c>
      <c r="M37" s="99">
        <f>세출!F83</f>
        <v>2090000</v>
      </c>
      <c r="N37" s="79">
        <f t="shared" si="4"/>
        <v>-660000</v>
      </c>
      <c r="O37" s="83">
        <f t="shared" ref="O37:O44" si="10">M37/L37*100-100</f>
        <v>-24</v>
      </c>
      <c r="P37" s="161"/>
    </row>
    <row r="38" spans="2:27" ht="12.95" customHeight="1">
      <c r="B38" s="45"/>
      <c r="C38" s="1"/>
      <c r="D38" s="1"/>
      <c r="E38" s="1"/>
      <c r="F38" s="46"/>
      <c r="G38" s="62"/>
      <c r="H38" s="47"/>
      <c r="I38" s="201"/>
      <c r="J38" s="191"/>
      <c r="K38" s="98" t="s">
        <v>131</v>
      </c>
      <c r="L38" s="79">
        <f>세출!E89</f>
        <v>4750000</v>
      </c>
      <c r="M38" s="99">
        <f>세출!F89</f>
        <v>1755000</v>
      </c>
      <c r="N38" s="79">
        <f t="shared" si="4"/>
        <v>-2995000</v>
      </c>
      <c r="O38" s="83">
        <f t="shared" si="10"/>
        <v>-63.052631578947363</v>
      </c>
      <c r="P38" s="161"/>
    </row>
    <row r="39" spans="2:27" ht="12.95" customHeight="1">
      <c r="B39" s="45"/>
      <c r="C39" s="1"/>
      <c r="D39" s="1"/>
      <c r="E39" s="1"/>
      <c r="F39" s="46"/>
      <c r="G39" s="62"/>
      <c r="H39" s="47"/>
      <c r="I39" s="202"/>
      <c r="J39" s="191"/>
      <c r="K39" s="98" t="s">
        <v>132</v>
      </c>
      <c r="L39" s="79">
        <f>세출!E94</f>
        <v>1100000</v>
      </c>
      <c r="M39" s="99">
        <f>세출!F94</f>
        <v>2500000</v>
      </c>
      <c r="N39" s="79">
        <f t="shared" si="4"/>
        <v>1400000</v>
      </c>
      <c r="O39" s="83">
        <f t="shared" si="10"/>
        <v>127.27272727272728</v>
      </c>
      <c r="P39" s="161"/>
    </row>
    <row r="40" spans="2:27" ht="12.95" customHeight="1">
      <c r="B40" s="49"/>
      <c r="C40" s="50"/>
      <c r="D40" s="50"/>
      <c r="E40" s="50"/>
      <c r="F40" s="51"/>
      <c r="G40" s="63"/>
      <c r="H40" s="52"/>
      <c r="I40" s="192" t="s">
        <v>135</v>
      </c>
      <c r="J40" s="191" t="s">
        <v>125</v>
      </c>
      <c r="K40" s="98" t="s">
        <v>107</v>
      </c>
      <c r="L40" s="79">
        <f>SUM(L42+L41)</f>
        <v>5600000</v>
      </c>
      <c r="M40" s="99">
        <f>SUM(M41:M42)</f>
        <v>6000000</v>
      </c>
      <c r="N40" s="79">
        <f t="shared" si="4"/>
        <v>400000</v>
      </c>
      <c r="O40" s="83">
        <f t="shared" si="10"/>
        <v>7.1428571428571388</v>
      </c>
      <c r="P40" s="161"/>
    </row>
    <row r="41" spans="2:27" s="35" customFormat="1" ht="12.95" customHeight="1">
      <c r="B41" s="45"/>
      <c r="C41" s="1"/>
      <c r="D41" s="1"/>
      <c r="E41" s="1"/>
      <c r="F41" s="46"/>
      <c r="G41" s="62"/>
      <c r="H41" s="47"/>
      <c r="I41" s="192"/>
      <c r="J41" s="191"/>
      <c r="K41" s="98" t="s">
        <v>133</v>
      </c>
      <c r="L41" s="79">
        <f>세출!E98</f>
        <v>4000000</v>
      </c>
      <c r="M41" s="99">
        <f>세출!F98</f>
        <v>4200000</v>
      </c>
      <c r="N41" s="79">
        <f t="shared" si="4"/>
        <v>200000</v>
      </c>
      <c r="O41" s="83">
        <f t="shared" si="10"/>
        <v>5</v>
      </c>
      <c r="P41" s="161"/>
      <c r="Q41" s="4"/>
      <c r="R41" s="94"/>
      <c r="S41" s="94"/>
      <c r="T41" s="94"/>
      <c r="U41" s="48"/>
      <c r="V41" s="48"/>
      <c r="W41" s="48"/>
      <c r="X41" s="33"/>
      <c r="Y41" s="4"/>
      <c r="AA41" s="36"/>
    </row>
    <row r="42" spans="2:27" s="35" customFormat="1" ht="12.95" customHeight="1">
      <c r="B42" s="45"/>
      <c r="C42" s="1"/>
      <c r="D42" s="1"/>
      <c r="E42" s="1"/>
      <c r="F42" s="46"/>
      <c r="G42" s="62"/>
      <c r="H42" s="47"/>
      <c r="I42" s="192"/>
      <c r="J42" s="191"/>
      <c r="K42" s="98" t="s">
        <v>134</v>
      </c>
      <c r="L42" s="79">
        <f>세출!E100</f>
        <v>1600000</v>
      </c>
      <c r="M42" s="99">
        <f>세출!F100</f>
        <v>1800000</v>
      </c>
      <c r="N42" s="79">
        <f t="shared" si="4"/>
        <v>200000</v>
      </c>
      <c r="O42" s="83">
        <f t="shared" si="10"/>
        <v>12.5</v>
      </c>
      <c r="P42" s="161"/>
      <c r="Q42" s="4"/>
      <c r="R42" s="94"/>
      <c r="S42" s="94"/>
      <c r="T42" s="94"/>
      <c r="U42" s="48"/>
      <c r="V42" s="48"/>
      <c r="W42" s="48"/>
      <c r="X42" s="33"/>
      <c r="Y42" s="4"/>
      <c r="AA42" s="36"/>
    </row>
    <row r="43" spans="2:27" s="35" customFormat="1" ht="12.95" customHeight="1">
      <c r="B43" s="45"/>
      <c r="C43" s="1"/>
      <c r="D43" s="1"/>
      <c r="E43" s="1"/>
      <c r="F43" s="46"/>
      <c r="G43" s="62"/>
      <c r="H43" s="47"/>
      <c r="I43" s="192" t="s">
        <v>126</v>
      </c>
      <c r="J43" s="193" t="s">
        <v>126</v>
      </c>
      <c r="K43" s="98" t="s">
        <v>187</v>
      </c>
      <c r="L43" s="79">
        <f>SUM(L45+L44)</f>
        <v>26060</v>
      </c>
      <c r="M43" s="99">
        <f>M44</f>
        <v>176060</v>
      </c>
      <c r="N43" s="79">
        <f t="shared" si="4"/>
        <v>150000</v>
      </c>
      <c r="O43" s="83">
        <f>M43/L43*100-100</f>
        <v>575.59478127398313</v>
      </c>
      <c r="P43" s="161"/>
      <c r="Q43" s="4"/>
      <c r="R43" s="94"/>
      <c r="S43" s="94"/>
      <c r="T43" s="94"/>
      <c r="U43" s="48"/>
      <c r="V43" s="48"/>
      <c r="W43" s="48"/>
      <c r="X43" s="33"/>
      <c r="Y43" s="4"/>
      <c r="AA43" s="36"/>
    </row>
    <row r="44" spans="2:27" s="35" customFormat="1" ht="12.95" customHeight="1">
      <c r="B44" s="45"/>
      <c r="C44" s="1"/>
      <c r="D44" s="1"/>
      <c r="E44" s="1"/>
      <c r="F44" s="46"/>
      <c r="G44" s="62"/>
      <c r="H44" s="47"/>
      <c r="I44" s="192"/>
      <c r="J44" s="193"/>
      <c r="K44" s="98" t="s">
        <v>126</v>
      </c>
      <c r="L44" s="79">
        <f>세출!E108</f>
        <v>26060</v>
      </c>
      <c r="M44" s="99">
        <f>세출!F108</f>
        <v>176060</v>
      </c>
      <c r="N44" s="79">
        <f t="shared" si="4"/>
        <v>150000</v>
      </c>
      <c r="O44" s="83">
        <f t="shared" si="10"/>
        <v>575.59478127398313</v>
      </c>
      <c r="P44" s="161"/>
      <c r="Q44" s="4"/>
      <c r="R44" s="94"/>
      <c r="S44" s="94"/>
      <c r="T44" s="94"/>
      <c r="U44" s="48"/>
      <c r="V44" s="48"/>
      <c r="W44" s="48"/>
      <c r="X44" s="33"/>
      <c r="Y44" s="4"/>
      <c r="AA44" s="36"/>
    </row>
    <row r="45" spans="2:27" s="35" customFormat="1" ht="12.95" customHeight="1">
      <c r="B45" s="45"/>
      <c r="C45" s="1"/>
      <c r="D45" s="1"/>
      <c r="E45" s="1"/>
      <c r="F45" s="46"/>
      <c r="G45" s="62"/>
      <c r="H45" s="47"/>
      <c r="I45" s="252" t="s">
        <v>223</v>
      </c>
      <c r="J45" s="193" t="s">
        <v>208</v>
      </c>
      <c r="K45" s="151" t="s">
        <v>187</v>
      </c>
      <c r="L45" s="84">
        <f>SUM(L47)</f>
        <v>0</v>
      </c>
      <c r="M45" s="152">
        <f>M47+M46</f>
        <v>25449630</v>
      </c>
      <c r="N45" s="79">
        <f>M45-L45</f>
        <v>25449630</v>
      </c>
      <c r="O45" s="148" t="s">
        <v>215</v>
      </c>
      <c r="P45" s="161"/>
      <c r="Q45" s="4"/>
      <c r="R45" s="94"/>
      <c r="S45" s="94"/>
      <c r="T45" s="94"/>
      <c r="U45" s="48"/>
      <c r="V45" s="48"/>
      <c r="W45" s="48"/>
      <c r="X45" s="33"/>
      <c r="Y45" s="4"/>
      <c r="AA45" s="36"/>
    </row>
    <row r="46" spans="2:27" s="35" customFormat="1" ht="12.95" customHeight="1">
      <c r="B46" s="49"/>
      <c r="C46" s="50"/>
      <c r="D46" s="50"/>
      <c r="E46" s="50"/>
      <c r="F46" s="51"/>
      <c r="G46" s="63"/>
      <c r="H46" s="52"/>
      <c r="I46" s="201"/>
      <c r="J46" s="193"/>
      <c r="K46" s="151" t="s">
        <v>220</v>
      </c>
      <c r="L46" s="84">
        <f>세출!E110</f>
        <v>0</v>
      </c>
      <c r="M46" s="152">
        <f>세출!F110</f>
        <v>7449630</v>
      </c>
      <c r="N46" s="79">
        <f t="shared" si="4"/>
        <v>7449630</v>
      </c>
      <c r="O46" s="148" t="s">
        <v>215</v>
      </c>
      <c r="P46" s="161"/>
      <c r="Q46" s="4"/>
      <c r="R46" s="156"/>
      <c r="S46" s="156"/>
      <c r="T46" s="156"/>
      <c r="U46" s="48"/>
      <c r="V46" s="48"/>
      <c r="W46" s="48"/>
      <c r="X46" s="33"/>
      <c r="Y46" s="4"/>
      <c r="AA46" s="36"/>
    </row>
    <row r="47" spans="2:27" s="35" customFormat="1" ht="12.95" customHeight="1" thickBot="1">
      <c r="B47" s="53"/>
      <c r="C47" s="28"/>
      <c r="D47" s="28"/>
      <c r="E47" s="28"/>
      <c r="F47" s="54"/>
      <c r="G47" s="64"/>
      <c r="H47" s="55"/>
      <c r="I47" s="251"/>
      <c r="J47" s="194"/>
      <c r="K47" s="155" t="s">
        <v>222</v>
      </c>
      <c r="L47" s="146">
        <f>세출!E111</f>
        <v>0</v>
      </c>
      <c r="M47" s="86">
        <f>세출!F111</f>
        <v>18000000</v>
      </c>
      <c r="N47" s="85">
        <f t="shared" ref="N47" si="11">M47-L47</f>
        <v>18000000</v>
      </c>
      <c r="O47" s="147" t="s">
        <v>215</v>
      </c>
      <c r="P47" s="161"/>
      <c r="Q47" s="4"/>
      <c r="R47" s="94"/>
      <c r="S47" s="94"/>
      <c r="T47" s="94"/>
      <c r="U47" s="48"/>
      <c r="V47" s="48"/>
      <c r="W47" s="48"/>
      <c r="X47" s="33"/>
      <c r="Y47" s="4"/>
      <c r="AA47" s="36"/>
    </row>
    <row r="48" spans="2:27">
      <c r="B48" s="4"/>
      <c r="C48" s="4"/>
      <c r="D48" s="4"/>
      <c r="E48" s="4"/>
      <c r="F48" s="5"/>
      <c r="G48" s="65"/>
      <c r="H48" s="4"/>
      <c r="I48" s="94"/>
      <c r="J48" s="94"/>
      <c r="K48" s="94"/>
      <c r="L48" s="68"/>
      <c r="M48" s="4"/>
      <c r="N48" s="4"/>
      <c r="O48" s="68"/>
      <c r="P48" s="161"/>
      <c r="Q48" s="4"/>
      <c r="R48" s="94"/>
      <c r="S48" s="94"/>
      <c r="T48" s="94"/>
      <c r="U48" s="48"/>
      <c r="V48" s="48"/>
      <c r="W48" s="4"/>
      <c r="X48" s="4"/>
      <c r="Y48" s="4"/>
      <c r="Z48" s="5"/>
      <c r="AA48" s="56"/>
    </row>
    <row r="49" spans="2:27">
      <c r="B49" s="4"/>
      <c r="C49" s="4"/>
      <c r="D49" s="4"/>
      <c r="E49" s="4"/>
      <c r="F49" s="5"/>
      <c r="G49" s="65"/>
      <c r="H49" s="4"/>
      <c r="I49" s="4"/>
      <c r="J49" s="4"/>
      <c r="K49" s="94"/>
      <c r="L49" s="68"/>
      <c r="M49" s="4"/>
      <c r="N49" s="4"/>
      <c r="O49" s="68"/>
      <c r="P49" s="161"/>
      <c r="Q49" s="4"/>
      <c r="R49" s="94"/>
      <c r="S49" s="94"/>
      <c r="T49" s="94"/>
      <c r="U49" s="48"/>
      <c r="V49" s="48"/>
      <c r="W49" s="48"/>
      <c r="X49" s="33"/>
      <c r="Y49" s="4"/>
      <c r="Z49" s="5"/>
      <c r="AA49" s="56"/>
    </row>
    <row r="50" spans="2:27">
      <c r="B50" s="4"/>
      <c r="C50" s="4"/>
      <c r="D50" s="4"/>
      <c r="E50" s="4"/>
      <c r="F50" s="5"/>
      <c r="G50" s="65"/>
      <c r="H50" s="4"/>
      <c r="I50" s="4"/>
      <c r="J50" s="4"/>
      <c r="K50" s="4"/>
      <c r="L50" s="68"/>
      <c r="M50" s="4"/>
      <c r="N50" s="4"/>
      <c r="O50" s="68"/>
      <c r="Q50" s="4"/>
      <c r="R50" s="94"/>
      <c r="S50" s="94"/>
      <c r="T50" s="94"/>
      <c r="U50" s="48"/>
      <c r="V50" s="48"/>
      <c r="W50" s="4"/>
      <c r="X50" s="4"/>
      <c r="Y50" s="4"/>
      <c r="Z50" s="5"/>
      <c r="AA50" s="56"/>
    </row>
    <row r="51" spans="2:27">
      <c r="B51" s="4"/>
      <c r="C51" s="4"/>
      <c r="D51" s="4"/>
      <c r="E51" s="4"/>
      <c r="F51" s="5"/>
      <c r="G51" s="65"/>
      <c r="H51" s="4"/>
      <c r="I51" s="4"/>
      <c r="J51" s="4"/>
      <c r="K51" s="4"/>
      <c r="L51" s="68"/>
      <c r="M51" s="4"/>
      <c r="N51" s="4"/>
      <c r="O51" s="68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2:27" ht="20.100000000000001" customHeight="1">
      <c r="Q52" s="186"/>
    </row>
    <row r="53" spans="2:27" ht="20.100000000000001" customHeight="1">
      <c r="Q53" s="161"/>
    </row>
    <row r="54" spans="2:27" ht="20.100000000000001" customHeight="1">
      <c r="Q54" s="161"/>
    </row>
    <row r="55" spans="2:27" ht="20.100000000000001" customHeight="1">
      <c r="Q55" s="161"/>
    </row>
    <row r="56" spans="2:27" ht="20.100000000000001" customHeight="1">
      <c r="Q56" s="161"/>
    </row>
    <row r="57" spans="2:27" ht="20.100000000000001" customHeight="1">
      <c r="Q57" s="161"/>
    </row>
    <row r="58" spans="2:27" ht="20.100000000000001" customHeight="1">
      <c r="Q58" s="161"/>
    </row>
    <row r="59" spans="2:27" ht="20.100000000000001" customHeight="1">
      <c r="Q59" s="161"/>
    </row>
    <row r="60" spans="2:27" ht="20.100000000000001" customHeight="1">
      <c r="Q60" s="161"/>
    </row>
    <row r="61" spans="2:27" ht="20.100000000000001" customHeight="1">
      <c r="Q61" s="161"/>
    </row>
    <row r="62" spans="2:27" ht="20.100000000000001" customHeight="1">
      <c r="Q62" s="161"/>
    </row>
    <row r="63" spans="2:27" ht="20.100000000000001" customHeight="1">
      <c r="Q63" s="161"/>
    </row>
    <row r="64" spans="2:27" ht="20.100000000000001" customHeight="1">
      <c r="Q64" s="161"/>
    </row>
    <row r="65" spans="17:27" ht="20.100000000000001" customHeight="1">
      <c r="Q65" s="161"/>
    </row>
    <row r="66" spans="17:27" ht="20.100000000000001" customHeight="1">
      <c r="Q66" s="161"/>
    </row>
    <row r="67" spans="17:27" ht="20.100000000000001" customHeight="1">
      <c r="Q67" s="161"/>
    </row>
    <row r="68" spans="17:27" ht="20.100000000000001" customHeight="1">
      <c r="Q68" s="161"/>
    </row>
    <row r="69" spans="17:27" ht="20.100000000000001" customHeight="1">
      <c r="Q69" s="161"/>
    </row>
    <row r="70" spans="17:27" ht="20.100000000000001" customHeight="1">
      <c r="Q70" s="161"/>
    </row>
    <row r="71" spans="17:27" ht="20.100000000000001" customHeight="1">
      <c r="Q71" s="161"/>
    </row>
    <row r="72" spans="17:27" ht="20.100000000000001" customHeight="1">
      <c r="Q72" s="161"/>
    </row>
    <row r="73" spans="17:27" ht="20.100000000000001" customHeight="1">
      <c r="Q73" s="161"/>
    </row>
    <row r="74" spans="17:27">
      <c r="Q74" s="161"/>
      <c r="R74" s="94"/>
      <c r="S74" s="94"/>
      <c r="T74" s="94"/>
      <c r="U74" s="48"/>
      <c r="V74" s="48"/>
      <c r="W74" s="48"/>
      <c r="X74" s="33"/>
      <c r="Y74" s="4"/>
      <c r="Z74" s="5"/>
      <c r="AA74" s="56"/>
    </row>
    <row r="75" spans="17:27">
      <c r="Q75" s="161"/>
      <c r="R75" s="195"/>
      <c r="S75" s="161"/>
      <c r="T75" s="161"/>
      <c r="U75" s="161"/>
      <c r="V75" s="161"/>
      <c r="W75" s="161"/>
      <c r="X75" s="161"/>
      <c r="Y75" s="161"/>
      <c r="Z75" s="161"/>
      <c r="AA75" s="161"/>
    </row>
    <row r="76" spans="17:27">
      <c r="Q76" s="161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7:27" ht="17.100000000000001" customHeight="1">
      <c r="Q77" s="161"/>
    </row>
    <row r="78" spans="17:27" ht="17.100000000000001" customHeight="1">
      <c r="Q78" s="161"/>
    </row>
    <row r="79" spans="17:27" ht="17.100000000000001" customHeight="1">
      <c r="Q79" s="161"/>
    </row>
    <row r="80" spans="17:27" ht="17.100000000000001" customHeight="1">
      <c r="Q80" s="161"/>
    </row>
    <row r="81" spans="17:17" ht="17.100000000000001" customHeight="1">
      <c r="Q81" s="161"/>
    </row>
    <row r="82" spans="17:17" ht="17.100000000000001" customHeight="1">
      <c r="Q82" s="161"/>
    </row>
    <row r="83" spans="17:17" ht="17.100000000000001" customHeight="1">
      <c r="Q83" s="161"/>
    </row>
    <row r="84" spans="17:17" ht="17.100000000000001" customHeight="1">
      <c r="Q84" s="161"/>
    </row>
    <row r="85" spans="17:17" ht="17.100000000000001" customHeight="1">
      <c r="Q85" s="161"/>
    </row>
    <row r="86" spans="17:17" ht="17.100000000000001" customHeight="1">
      <c r="Q86" s="161"/>
    </row>
    <row r="87" spans="17:17" ht="17.100000000000001" customHeight="1">
      <c r="Q87" s="161"/>
    </row>
    <row r="88" spans="17:17" ht="17.100000000000001" customHeight="1">
      <c r="Q88" s="161"/>
    </row>
    <row r="89" spans="17:17" ht="17.100000000000001" customHeight="1">
      <c r="Q89" s="161"/>
    </row>
    <row r="90" spans="17:17" ht="17.100000000000001" customHeight="1">
      <c r="Q90" s="161"/>
    </row>
    <row r="91" spans="17:17" ht="17.100000000000001" customHeight="1">
      <c r="Q91" s="161"/>
    </row>
    <row r="92" spans="17:17" ht="17.100000000000001" customHeight="1">
      <c r="Q92" s="161"/>
    </row>
    <row r="93" spans="17:17" ht="17.100000000000001" customHeight="1">
      <c r="Q93" s="161"/>
    </row>
    <row r="94" spans="17:17" ht="17.100000000000001" customHeight="1">
      <c r="Q94" s="161"/>
    </row>
    <row r="95" spans="17:17" ht="17.100000000000001" customHeight="1">
      <c r="Q95" s="161"/>
    </row>
    <row r="96" spans="17:17" ht="17.100000000000001" customHeight="1">
      <c r="Q96" s="161"/>
    </row>
    <row r="97" spans="17:17" ht="17.100000000000001" customHeight="1">
      <c r="Q97" s="161"/>
    </row>
    <row r="98" spans="17:17" ht="17.100000000000001" customHeight="1">
      <c r="Q98" s="161"/>
    </row>
    <row r="99" spans="17:17" ht="17.100000000000001" customHeight="1">
      <c r="Q99" s="161"/>
    </row>
    <row r="100" spans="17:17" ht="17.100000000000001" customHeight="1">
      <c r="Q100" s="161"/>
    </row>
    <row r="101" spans="17:17" ht="17.100000000000001" customHeight="1">
      <c r="Q101" s="161"/>
    </row>
    <row r="102" spans="17:17" ht="17.100000000000001" customHeight="1">
      <c r="Q102" s="161"/>
    </row>
    <row r="103" spans="17:17" ht="17.100000000000001" customHeight="1">
      <c r="Q103" s="161"/>
    </row>
    <row r="104" spans="17:17" ht="17.100000000000001" customHeight="1">
      <c r="Q104" s="161"/>
    </row>
    <row r="105" spans="17:17" ht="17.100000000000001" customHeight="1">
      <c r="Q105" s="161"/>
    </row>
    <row r="106" spans="17:17" ht="17.100000000000001" customHeight="1">
      <c r="Q106" s="161"/>
    </row>
    <row r="107" spans="17:17" ht="17.100000000000001" customHeight="1">
      <c r="Q107" s="161"/>
    </row>
    <row r="108" spans="17:17" ht="17.100000000000001" customHeight="1">
      <c r="Q108" s="161"/>
    </row>
    <row r="109" spans="17:17" ht="17.100000000000001" customHeight="1">
      <c r="Q109" s="161"/>
    </row>
    <row r="110" spans="17:17" ht="17.100000000000001" customHeight="1">
      <c r="Q110" s="161"/>
    </row>
    <row r="111" spans="17:17" ht="17.100000000000001" customHeight="1">
      <c r="Q111" s="161"/>
    </row>
    <row r="112" spans="17:17" ht="17.100000000000001" customHeight="1">
      <c r="Q112" s="161"/>
    </row>
    <row r="113" spans="17:17" ht="17.100000000000001" customHeight="1">
      <c r="Q113" s="161"/>
    </row>
    <row r="114" spans="17:17">
      <c r="Q114" s="161"/>
    </row>
    <row r="115" spans="17:17">
      <c r="Q115" s="161"/>
    </row>
    <row r="116" spans="17:17" ht="17.100000000000001" customHeight="1">
      <c r="Q116" s="161"/>
    </row>
    <row r="117" spans="17:17" ht="17.100000000000001" customHeight="1">
      <c r="Q117" s="161"/>
    </row>
    <row r="118" spans="17:17" ht="17.100000000000001" customHeight="1">
      <c r="Q118" s="161"/>
    </row>
    <row r="119" spans="17:17" ht="17.100000000000001" customHeight="1">
      <c r="Q119" s="161"/>
    </row>
    <row r="120" spans="17:17" ht="17.100000000000001" customHeight="1">
      <c r="Q120" s="161"/>
    </row>
    <row r="121" spans="17:17" ht="17.100000000000001" customHeight="1">
      <c r="Q121" s="161"/>
    </row>
    <row r="122" spans="17:17" ht="17.100000000000001" customHeight="1">
      <c r="Q122" s="161"/>
    </row>
    <row r="123" spans="17:17" ht="17.100000000000001" customHeight="1">
      <c r="Q123" s="161"/>
    </row>
    <row r="124" spans="17:17" ht="17.100000000000001" customHeight="1">
      <c r="Q124" s="161"/>
    </row>
    <row r="125" spans="17:17" ht="17.100000000000001" customHeight="1">
      <c r="Q125" s="161"/>
    </row>
    <row r="126" spans="17:17" ht="17.100000000000001" customHeight="1">
      <c r="Q126" s="161"/>
    </row>
    <row r="127" spans="17:17" ht="17.100000000000001" customHeight="1">
      <c r="Q127" s="161"/>
    </row>
    <row r="128" spans="17:17" ht="17.100000000000001" customHeight="1">
      <c r="Q128" s="161"/>
    </row>
    <row r="129" spans="17:17" ht="17.100000000000001" customHeight="1">
      <c r="Q129" s="161"/>
    </row>
    <row r="130" spans="17:17" ht="17.100000000000001" customHeight="1">
      <c r="Q130" s="161"/>
    </row>
    <row r="131" spans="17:17" ht="17.100000000000001" customHeight="1">
      <c r="Q131" s="161"/>
    </row>
    <row r="132" spans="17:17" ht="17.100000000000001" customHeight="1">
      <c r="Q132" s="161"/>
    </row>
    <row r="133" spans="17:17" ht="17.100000000000001" customHeight="1">
      <c r="Q133" s="161"/>
    </row>
    <row r="134" spans="17:17" ht="17.100000000000001" customHeight="1">
      <c r="Q134" s="161"/>
    </row>
    <row r="135" spans="17:17" ht="17.100000000000001" customHeight="1">
      <c r="Q135" s="161"/>
    </row>
    <row r="136" spans="17:17" ht="17.100000000000001" customHeight="1">
      <c r="Q136" s="161"/>
    </row>
    <row r="137" spans="17:17" ht="17.100000000000001" customHeight="1">
      <c r="Q137" s="161"/>
    </row>
    <row r="138" spans="17:17" ht="17.100000000000001" customHeight="1">
      <c r="Q138" s="161"/>
    </row>
    <row r="139" spans="17:17" ht="17.100000000000001" customHeight="1">
      <c r="Q139" s="161"/>
    </row>
    <row r="140" spans="17:17" ht="17.100000000000001" customHeight="1">
      <c r="Q140" s="161"/>
    </row>
    <row r="141" spans="17:17" ht="17.100000000000001" customHeight="1">
      <c r="Q141" s="161"/>
    </row>
    <row r="142" spans="17:17" ht="17.100000000000001" customHeight="1">
      <c r="Q142" s="161"/>
    </row>
    <row r="143" spans="17:17" ht="17.100000000000001" customHeight="1">
      <c r="Q143" s="161"/>
    </row>
    <row r="144" spans="17:17" ht="17.100000000000001" customHeight="1">
      <c r="Q144" s="161"/>
    </row>
    <row r="145" spans="17:17" ht="17.100000000000001" customHeight="1">
      <c r="Q145" s="161"/>
    </row>
    <row r="146" spans="17:17" ht="17.100000000000001" customHeight="1">
      <c r="Q146" s="161"/>
    </row>
    <row r="147" spans="17:17" ht="17.100000000000001" customHeight="1">
      <c r="Q147" s="161"/>
    </row>
    <row r="148" spans="17:17" ht="17.100000000000001" customHeight="1">
      <c r="Q148" s="161"/>
    </row>
    <row r="149" spans="17:17" ht="17.100000000000001" customHeight="1">
      <c r="Q149" s="161"/>
    </row>
    <row r="150" spans="17:17" ht="17.100000000000001" customHeight="1">
      <c r="Q150" s="161"/>
    </row>
    <row r="151" spans="17:17" ht="17.100000000000001" customHeight="1">
      <c r="Q151" s="161"/>
    </row>
    <row r="152" spans="17:17">
      <c r="Q152" s="161"/>
    </row>
    <row r="153" spans="17:17">
      <c r="Q153" s="161"/>
    </row>
    <row r="154" spans="17:17">
      <c r="Q154" s="161"/>
    </row>
    <row r="155" spans="17:17">
      <c r="Q155" s="161"/>
    </row>
    <row r="156" spans="17:17">
      <c r="Q156" s="161"/>
    </row>
    <row r="157" spans="17:17">
      <c r="Q157" s="161"/>
    </row>
    <row r="158" spans="17:17">
      <c r="Q158" s="161"/>
    </row>
    <row r="159" spans="17:17" ht="17.100000000000001" customHeight="1">
      <c r="Q159" s="161"/>
    </row>
    <row r="160" spans="17:17" ht="17.100000000000001" customHeight="1">
      <c r="Q160" s="161"/>
    </row>
    <row r="161" spans="17:17" ht="17.100000000000001" customHeight="1">
      <c r="Q161" s="161"/>
    </row>
    <row r="162" spans="17:17" ht="17.100000000000001" customHeight="1">
      <c r="Q162" s="161"/>
    </row>
    <row r="163" spans="17:17" ht="17.100000000000001" customHeight="1">
      <c r="Q163" s="161"/>
    </row>
    <row r="164" spans="17:17" ht="17.100000000000001" customHeight="1">
      <c r="Q164" s="161"/>
    </row>
    <row r="165" spans="17:17" ht="17.100000000000001" customHeight="1">
      <c r="Q165" s="161"/>
    </row>
    <row r="166" spans="17:17" ht="17.100000000000001" customHeight="1">
      <c r="Q166" s="161"/>
    </row>
    <row r="167" spans="17:17" ht="17.100000000000001" customHeight="1">
      <c r="Q167" s="161"/>
    </row>
    <row r="168" spans="17:17" ht="17.100000000000001" customHeight="1">
      <c r="Q168" s="161"/>
    </row>
    <row r="169" spans="17:17" ht="17.100000000000001" customHeight="1">
      <c r="Q169" s="161"/>
    </row>
    <row r="170" spans="17:17" ht="17.100000000000001" customHeight="1">
      <c r="Q170" s="161"/>
    </row>
    <row r="171" spans="17:17" ht="17.100000000000001" customHeight="1">
      <c r="Q171" s="161"/>
    </row>
    <row r="172" spans="17:17" ht="17.100000000000001" customHeight="1">
      <c r="Q172" s="161"/>
    </row>
    <row r="173" spans="17:17" ht="17.100000000000001" customHeight="1">
      <c r="Q173" s="161"/>
    </row>
    <row r="174" spans="17:17" ht="17.100000000000001" customHeight="1">
      <c r="Q174" s="161"/>
    </row>
    <row r="175" spans="17:17" ht="17.100000000000001" customHeight="1">
      <c r="Q175" s="161"/>
    </row>
    <row r="176" spans="17:17" ht="17.100000000000001" customHeight="1">
      <c r="Q176" s="161"/>
    </row>
    <row r="177" spans="17:17" ht="17.100000000000001" customHeight="1">
      <c r="Q177" s="161"/>
    </row>
    <row r="178" spans="17:17" ht="17.100000000000001" customHeight="1">
      <c r="Q178" s="161"/>
    </row>
    <row r="179" spans="17:17" ht="17.100000000000001" customHeight="1">
      <c r="Q179" s="161"/>
    </row>
    <row r="180" spans="17:17" ht="17.100000000000001" customHeight="1">
      <c r="Q180" s="161"/>
    </row>
    <row r="181" spans="17:17" ht="17.100000000000001" customHeight="1">
      <c r="Q181" s="161"/>
    </row>
    <row r="182" spans="17:17" ht="17.100000000000001" customHeight="1">
      <c r="Q182" s="161"/>
    </row>
    <row r="183" spans="17:17" ht="17.100000000000001" customHeight="1">
      <c r="Q183" s="161"/>
    </row>
    <row r="184" spans="17:17" ht="17.100000000000001" customHeight="1">
      <c r="Q184" s="161"/>
    </row>
    <row r="185" spans="17:17" ht="17.100000000000001" customHeight="1">
      <c r="Q185" s="161"/>
    </row>
    <row r="186" spans="17:17" ht="17.100000000000001" customHeight="1">
      <c r="Q186" s="161"/>
    </row>
    <row r="187" spans="17:17" ht="17.100000000000001" customHeight="1">
      <c r="Q187" s="161"/>
    </row>
    <row r="188" spans="17:17" ht="17.100000000000001" customHeight="1">
      <c r="Q188" s="161"/>
    </row>
    <row r="189" spans="17:17" ht="17.100000000000001" customHeight="1">
      <c r="Q189" s="161"/>
    </row>
    <row r="190" spans="17:17" ht="17.100000000000001" customHeight="1">
      <c r="Q190" s="161"/>
    </row>
    <row r="191" spans="17:17" ht="17.100000000000001" customHeight="1">
      <c r="Q191" s="161"/>
    </row>
    <row r="192" spans="17:17" ht="17.100000000000001" customHeight="1">
      <c r="Q192" s="161"/>
    </row>
    <row r="193" spans="17:17" ht="17.100000000000001" customHeight="1">
      <c r="Q193" s="161"/>
    </row>
    <row r="194" spans="17:17" ht="17.100000000000001" customHeight="1">
      <c r="Q194" s="161"/>
    </row>
    <row r="195" spans="17:17" ht="17.100000000000001" customHeight="1">
      <c r="Q195" s="161"/>
    </row>
    <row r="196" spans="17:17" ht="17.100000000000001" customHeight="1">
      <c r="Q196" s="161"/>
    </row>
    <row r="197" spans="17:17" ht="17.100000000000001" customHeight="1">
      <c r="Q197" s="161"/>
    </row>
    <row r="198" spans="17:17" ht="17.100000000000001" customHeight="1">
      <c r="Q198" s="161"/>
    </row>
    <row r="199" spans="17:17" ht="17.100000000000001" customHeight="1">
      <c r="Q199" s="161"/>
    </row>
    <row r="200" spans="17:17" ht="17.100000000000001" customHeight="1">
      <c r="Q200" s="161"/>
    </row>
    <row r="201" spans="17:17" ht="17.100000000000001" customHeight="1">
      <c r="Q201" s="90"/>
    </row>
    <row r="202" spans="17:17" ht="17.100000000000001" customHeight="1">
      <c r="Q202" s="90"/>
    </row>
    <row r="203" spans="17:17" ht="17.100000000000001" customHeight="1">
      <c r="Q203" s="90"/>
    </row>
    <row r="204" spans="17:17" ht="17.100000000000001" customHeight="1">
      <c r="Q204" s="90"/>
    </row>
    <row r="205" spans="17:17" ht="17.100000000000001" customHeight="1">
      <c r="Q205" s="90"/>
    </row>
    <row r="206" spans="17:17" ht="17.100000000000001" customHeight="1">
      <c r="Q206" s="90"/>
    </row>
    <row r="207" spans="17:17" ht="17.100000000000001" customHeight="1">
      <c r="Q207" s="90"/>
    </row>
    <row r="208" spans="17:17" ht="17.100000000000001" customHeight="1">
      <c r="Q208" s="90"/>
    </row>
    <row r="209" spans="17:17" ht="17.100000000000001" customHeight="1">
      <c r="Q209" s="90"/>
    </row>
    <row r="210" spans="17:17" ht="17.100000000000001" customHeight="1">
      <c r="Q210" s="90"/>
    </row>
    <row r="211" spans="17:17" ht="17.100000000000001" customHeight="1">
      <c r="Q211" s="90"/>
    </row>
    <row r="212" spans="17:17" ht="17.100000000000001" customHeight="1">
      <c r="Q212" s="90"/>
    </row>
    <row r="213" spans="17:17" ht="17.100000000000001" customHeight="1">
      <c r="Q213" s="90"/>
    </row>
    <row r="214" spans="17:17" ht="17.100000000000001" customHeight="1"/>
    <row r="215" spans="17:17" ht="17.100000000000001" customHeight="1"/>
    <row r="216" spans="17:17" ht="17.100000000000001" customHeight="1"/>
    <row r="217" spans="17:17" ht="17.100000000000001" customHeight="1"/>
    <row r="218" spans="17:17" ht="17.100000000000001" customHeight="1"/>
    <row r="219" spans="17:17" ht="17.100000000000001" customHeight="1"/>
    <row r="220" spans="17:17" ht="17.100000000000001" customHeight="1"/>
    <row r="221" spans="17:17" ht="17.100000000000001" customHeight="1"/>
    <row r="222" spans="17:17" ht="17.100000000000001" customHeight="1"/>
  </sheetData>
  <mergeCells count="70">
    <mergeCell ref="C20:D20"/>
    <mergeCell ref="K11:K12"/>
    <mergeCell ref="N11:N12"/>
    <mergeCell ref="O11:O12"/>
    <mergeCell ref="D13:D14"/>
    <mergeCell ref="F13:F14"/>
    <mergeCell ref="G13:G14"/>
    <mergeCell ref="H13:H14"/>
    <mergeCell ref="E11:E12"/>
    <mergeCell ref="E13:E14"/>
    <mergeCell ref="M11:M12"/>
    <mergeCell ref="B18:B19"/>
    <mergeCell ref="R75:AA75"/>
    <mergeCell ref="B10:B15"/>
    <mergeCell ref="J8:J15"/>
    <mergeCell ref="J16:J18"/>
    <mergeCell ref="J19:J25"/>
    <mergeCell ref="I7:I25"/>
    <mergeCell ref="J27:J31"/>
    <mergeCell ref="I26:I39"/>
    <mergeCell ref="J26:K26"/>
    <mergeCell ref="C11:C15"/>
    <mergeCell ref="D11:D12"/>
    <mergeCell ref="F11:F12"/>
    <mergeCell ref="C16:D16"/>
    <mergeCell ref="C18:D18"/>
    <mergeCell ref="C21:C22"/>
    <mergeCell ref="Q76:Q200"/>
    <mergeCell ref="Q52:Q75"/>
    <mergeCell ref="J32:J39"/>
    <mergeCell ref="J40:J42"/>
    <mergeCell ref="I40:I42"/>
    <mergeCell ref="I43:I44"/>
    <mergeCell ref="J43:J44"/>
    <mergeCell ref="I45:I47"/>
    <mergeCell ref="J45:J47"/>
    <mergeCell ref="S6:T6"/>
    <mergeCell ref="S3:S4"/>
    <mergeCell ref="J7:K7"/>
    <mergeCell ref="U3:U4"/>
    <mergeCell ref="V3:V4"/>
    <mergeCell ref="M4:M5"/>
    <mergeCell ref="L4:L5"/>
    <mergeCell ref="W3:X3"/>
    <mergeCell ref="B4:B5"/>
    <mergeCell ref="C4:C5"/>
    <mergeCell ref="D4:D5"/>
    <mergeCell ref="N4:O4"/>
    <mergeCell ref="R3:R4"/>
    <mergeCell ref="K4:K5"/>
    <mergeCell ref="R5:T5"/>
    <mergeCell ref="T3:T4"/>
    <mergeCell ref="F4:F5"/>
    <mergeCell ref="E4:E5"/>
    <mergeCell ref="B1:O1"/>
    <mergeCell ref="P2:P49"/>
    <mergeCell ref="N2:O2"/>
    <mergeCell ref="B3:H3"/>
    <mergeCell ref="I3:O3"/>
    <mergeCell ref="C8:C9"/>
    <mergeCell ref="B6:D6"/>
    <mergeCell ref="I6:K6"/>
    <mergeCell ref="B20:B22"/>
    <mergeCell ref="B7:B9"/>
    <mergeCell ref="B16:B17"/>
    <mergeCell ref="G4:H4"/>
    <mergeCell ref="I4:I5"/>
    <mergeCell ref="J4:J5"/>
    <mergeCell ref="C7:D7"/>
    <mergeCell ref="C10:D10"/>
  </mergeCells>
  <phoneticPr fontId="2" type="noConversion"/>
  <printOptions horizontalCentered="1" verticalCentered="1"/>
  <pageMargins left="0.35433070866141736" right="0.35433070866141736" top="0.19685039370078741" bottom="0.19685039370078741" header="0" footer="0"/>
  <pageSetup paperSize="9" scale="8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Y57"/>
  <sheetViews>
    <sheetView zoomScale="85" zoomScaleNormal="85" workbookViewId="0">
      <selection activeCell="R6" sqref="R6"/>
    </sheetView>
  </sheetViews>
  <sheetFormatPr defaultRowHeight="13.5"/>
  <cols>
    <col min="1" max="1" width="2.6640625" style="2" customWidth="1"/>
    <col min="2" max="3" width="9.88671875" style="2" bestFit="1" customWidth="1"/>
    <col min="4" max="4" width="11.6640625" style="2" bestFit="1" customWidth="1"/>
    <col min="5" max="5" width="10" style="144" customWidth="1"/>
    <col min="6" max="6" width="10" style="2" customWidth="1"/>
    <col min="7" max="7" width="12.6640625" style="67" bestFit="1" customWidth="1"/>
    <col min="8" max="8" width="8.33203125" style="67" bestFit="1" customWidth="1"/>
    <col min="9" max="9" width="22.77734375" style="2" customWidth="1"/>
    <col min="10" max="10" width="12.44140625" style="2" bestFit="1" customWidth="1"/>
    <col min="11" max="11" width="3.21875" style="2" bestFit="1" customWidth="1"/>
    <col min="12" max="12" width="2.44140625" style="2" bestFit="1" customWidth="1"/>
    <col min="13" max="13" width="6.6640625" style="2" bestFit="1" customWidth="1"/>
    <col min="14" max="14" width="4.88671875" style="2" bestFit="1" customWidth="1"/>
    <col min="15" max="15" width="2.44140625" style="2" bestFit="1" customWidth="1"/>
    <col min="16" max="16" width="5.109375" style="2" bestFit="1" customWidth="1"/>
    <col min="17" max="17" width="4.88671875" style="2" bestFit="1" customWidth="1"/>
    <col min="18" max="18" width="13.6640625" style="2" bestFit="1" customWidth="1"/>
    <col min="19" max="23" width="8.88671875" style="2"/>
    <col min="24" max="24" width="11.5546875" style="2" bestFit="1" customWidth="1"/>
    <col min="25" max="16384" width="8.88671875" style="2"/>
  </cols>
  <sheetData>
    <row r="3" spans="2:25" ht="33.75" customHeight="1" thickBot="1">
      <c r="B3" s="223" t="s">
        <v>2</v>
      </c>
      <c r="C3" s="223"/>
      <c r="D3" s="4"/>
      <c r="E3" s="88"/>
      <c r="F3" s="4"/>
      <c r="G3" s="68"/>
      <c r="H3" s="68"/>
      <c r="I3" s="4"/>
      <c r="J3" s="4"/>
      <c r="K3" s="4"/>
      <c r="L3" s="4"/>
      <c r="M3" s="4"/>
      <c r="N3" s="4"/>
      <c r="O3" s="4"/>
      <c r="P3" s="4"/>
      <c r="Q3" s="4"/>
      <c r="R3" s="5"/>
    </row>
    <row r="4" spans="2:25" ht="24.95" customHeight="1">
      <c r="B4" s="163" t="s">
        <v>3</v>
      </c>
      <c r="C4" s="164" t="s">
        <v>4</v>
      </c>
      <c r="D4" s="164" t="s">
        <v>5</v>
      </c>
      <c r="E4" s="225" t="s">
        <v>216</v>
      </c>
      <c r="F4" s="225" t="s">
        <v>204</v>
      </c>
      <c r="G4" s="220" t="s">
        <v>6</v>
      </c>
      <c r="H4" s="220"/>
      <c r="I4" s="164" t="s">
        <v>141</v>
      </c>
      <c r="J4" s="164"/>
      <c r="K4" s="164"/>
      <c r="L4" s="164"/>
      <c r="M4" s="164"/>
      <c r="N4" s="164"/>
      <c r="O4" s="164"/>
      <c r="P4" s="164"/>
      <c r="Q4" s="164"/>
      <c r="R4" s="166"/>
    </row>
    <row r="5" spans="2:25" ht="24.95" customHeight="1" thickBot="1">
      <c r="B5" s="224"/>
      <c r="C5" s="221"/>
      <c r="D5" s="221"/>
      <c r="E5" s="226"/>
      <c r="F5" s="226"/>
      <c r="G5" s="69" t="s">
        <v>193</v>
      </c>
      <c r="H5" s="69" t="s">
        <v>8</v>
      </c>
      <c r="I5" s="221"/>
      <c r="J5" s="221"/>
      <c r="K5" s="221"/>
      <c r="L5" s="221"/>
      <c r="M5" s="221"/>
      <c r="N5" s="221"/>
      <c r="O5" s="221"/>
      <c r="P5" s="221"/>
      <c r="Q5" s="221"/>
      <c r="R5" s="222"/>
    </row>
    <row r="6" spans="2:25" ht="24.95" customHeight="1" thickBot="1">
      <c r="B6" s="169" t="s">
        <v>9</v>
      </c>
      <c r="C6" s="170"/>
      <c r="D6" s="170"/>
      <c r="E6" s="6">
        <f>E7+E10+E17+E19+E14</f>
        <v>249145000</v>
      </c>
      <c r="F6" s="6">
        <f>F7+F10+F17+F19</f>
        <v>257964630</v>
      </c>
      <c r="G6" s="6">
        <f>F6-E6</f>
        <v>8819630</v>
      </c>
      <c r="H6" s="70">
        <f>F6/E6*100-100</f>
        <v>3.5399586586124485</v>
      </c>
      <c r="I6" s="7"/>
      <c r="J6" s="8"/>
      <c r="K6" s="9"/>
      <c r="L6" s="9"/>
      <c r="M6" s="9"/>
      <c r="N6" s="9"/>
      <c r="O6" s="9"/>
      <c r="P6" s="9"/>
      <c r="Q6" s="9"/>
      <c r="R6" s="10">
        <f>SUM(R7,R10,R17,R19)</f>
        <v>257964630</v>
      </c>
    </row>
    <row r="7" spans="2:25" ht="24.95" customHeight="1">
      <c r="B7" s="11" t="s">
        <v>10</v>
      </c>
      <c r="C7" s="95" t="s">
        <v>10</v>
      </c>
      <c r="D7" s="95" t="s">
        <v>12</v>
      </c>
      <c r="E7" s="57">
        <v>25500000</v>
      </c>
      <c r="F7" s="12">
        <f>R7</f>
        <v>37800000</v>
      </c>
      <c r="G7" s="87">
        <f>F7-E7</f>
        <v>12300000</v>
      </c>
      <c r="H7" s="132">
        <f>F7/E7*100-100</f>
        <v>48.235294117647072</v>
      </c>
      <c r="I7" s="13" t="s">
        <v>94</v>
      </c>
      <c r="J7" s="14"/>
      <c r="K7" s="15"/>
      <c r="L7" s="15"/>
      <c r="M7" s="15"/>
      <c r="N7" s="15"/>
      <c r="O7" s="15"/>
      <c r="P7" s="15"/>
      <c r="Q7" s="15"/>
      <c r="R7" s="16">
        <f>R8+R9</f>
        <v>37800000</v>
      </c>
    </row>
    <row r="8" spans="2:25" ht="24.95" customHeight="1">
      <c r="B8" s="93"/>
      <c r="C8" s="97"/>
      <c r="D8" s="97" t="s">
        <v>93</v>
      </c>
      <c r="E8" s="104">
        <v>5865000</v>
      </c>
      <c r="F8" s="133">
        <f>R8</f>
        <v>8694000</v>
      </c>
      <c r="G8" s="87">
        <f>F8-E8</f>
        <v>2829000</v>
      </c>
      <c r="H8" s="134">
        <f>F8/E8*100-100</f>
        <v>48.235294117647072</v>
      </c>
      <c r="I8" s="1" t="s">
        <v>146</v>
      </c>
      <c r="J8" s="135">
        <v>2300</v>
      </c>
      <c r="K8" s="20" t="s">
        <v>28</v>
      </c>
      <c r="L8" s="20" t="s">
        <v>29</v>
      </c>
      <c r="M8" s="21">
        <v>21</v>
      </c>
      <c r="N8" s="20" t="s">
        <v>31</v>
      </c>
      <c r="O8" s="20" t="s">
        <v>29</v>
      </c>
      <c r="P8" s="21">
        <v>180</v>
      </c>
      <c r="Q8" s="20" t="s">
        <v>62</v>
      </c>
      <c r="R8" s="106">
        <f>J8*M8*P8</f>
        <v>8694000</v>
      </c>
      <c r="T8" s="2">
        <v>2300</v>
      </c>
      <c r="U8" s="2">
        <v>20</v>
      </c>
      <c r="V8" s="2">
        <v>20</v>
      </c>
      <c r="W8" s="2">
        <f>T8*U8*V8</f>
        <v>920000</v>
      </c>
      <c r="X8" s="2">
        <v>10</v>
      </c>
      <c r="Y8" s="2">
        <f>W8*X8</f>
        <v>9200000</v>
      </c>
    </row>
    <row r="9" spans="2:25" ht="24.95" customHeight="1">
      <c r="B9" s="93"/>
      <c r="C9" s="136"/>
      <c r="D9" s="137"/>
      <c r="E9" s="104">
        <v>19635000</v>
      </c>
      <c r="F9" s="133">
        <f>R9</f>
        <v>29106000</v>
      </c>
      <c r="G9" s="87">
        <f>F9-E9</f>
        <v>9471000</v>
      </c>
      <c r="H9" s="134">
        <f>F9/E9*100-100</f>
        <v>48.235294117647072</v>
      </c>
      <c r="I9" s="1" t="s">
        <v>145</v>
      </c>
      <c r="J9" s="19">
        <v>7700</v>
      </c>
      <c r="K9" s="20" t="s">
        <v>28</v>
      </c>
      <c r="L9" s="20" t="s">
        <v>29</v>
      </c>
      <c r="M9" s="21">
        <v>21</v>
      </c>
      <c r="N9" s="20" t="s">
        <v>31</v>
      </c>
      <c r="O9" s="20" t="s">
        <v>29</v>
      </c>
      <c r="P9" s="21">
        <v>180</v>
      </c>
      <c r="Q9" s="20" t="s">
        <v>62</v>
      </c>
      <c r="R9" s="107">
        <f>J9*M9*P9</f>
        <v>29106000</v>
      </c>
    </row>
    <row r="10" spans="2:25" ht="24.95" customHeight="1">
      <c r="B10" s="92" t="s">
        <v>0</v>
      </c>
      <c r="C10" s="98" t="s">
        <v>13</v>
      </c>
      <c r="D10" s="98" t="s">
        <v>14</v>
      </c>
      <c r="E10" s="104">
        <v>200000000</v>
      </c>
      <c r="F10" s="133">
        <f>R10</f>
        <v>200000000</v>
      </c>
      <c r="G10" s="134">
        <f t="shared" ref="G8:G21" si="0">F10-E10</f>
        <v>0</v>
      </c>
      <c r="H10" s="111">
        <f>F10/E10*100-100</f>
        <v>0</v>
      </c>
      <c r="I10" s="1" t="s">
        <v>15</v>
      </c>
      <c r="J10" s="19"/>
      <c r="K10" s="20"/>
      <c r="L10" s="20"/>
      <c r="M10" s="21"/>
      <c r="N10" s="20"/>
      <c r="O10" s="20"/>
      <c r="P10" s="21"/>
      <c r="Q10" s="22"/>
      <c r="R10" s="18">
        <f>SUM(R11:R13)</f>
        <v>200000000</v>
      </c>
    </row>
    <row r="11" spans="2:25" ht="24.95" customHeight="1">
      <c r="B11" s="92"/>
      <c r="C11" s="98"/>
      <c r="D11" s="98" t="s">
        <v>91</v>
      </c>
      <c r="E11" s="99">
        <v>160000000</v>
      </c>
      <c r="F11" s="17">
        <f>R11</f>
        <v>160000000</v>
      </c>
      <c r="G11" s="134">
        <f t="shared" si="0"/>
        <v>0</v>
      </c>
      <c r="H11" s="111">
        <f t="shared" ref="H11:H20" si="1">F11/E11*100-100</f>
        <v>0</v>
      </c>
      <c r="I11" s="1" t="s">
        <v>148</v>
      </c>
      <c r="J11" s="19">
        <v>16000000</v>
      </c>
      <c r="K11" s="20" t="s">
        <v>28</v>
      </c>
      <c r="L11" s="20" t="s">
        <v>29</v>
      </c>
      <c r="M11" s="21">
        <v>10</v>
      </c>
      <c r="N11" s="20" t="s">
        <v>30</v>
      </c>
      <c r="O11" s="20"/>
      <c r="P11" s="21"/>
      <c r="Q11" s="22"/>
      <c r="R11" s="18">
        <f>J11*M11</f>
        <v>160000000</v>
      </c>
    </row>
    <row r="12" spans="2:25" ht="24.95" hidden="1" customHeight="1">
      <c r="B12" s="92"/>
      <c r="C12" s="98"/>
      <c r="D12" s="98"/>
      <c r="E12" s="99"/>
      <c r="F12" s="17"/>
      <c r="G12" s="134">
        <f t="shared" si="0"/>
        <v>0</v>
      </c>
      <c r="H12" s="111" t="e">
        <f t="shared" si="1"/>
        <v>#DIV/0!</v>
      </c>
      <c r="I12" s="1"/>
      <c r="J12" s="19">
        <v>1300000</v>
      </c>
      <c r="K12" s="20" t="s">
        <v>28</v>
      </c>
      <c r="L12" s="20" t="s">
        <v>29</v>
      </c>
      <c r="M12" s="21">
        <v>10</v>
      </c>
      <c r="N12" s="20" t="s">
        <v>30</v>
      </c>
      <c r="O12" s="20" t="s">
        <v>29</v>
      </c>
      <c r="P12" s="21">
        <v>1</v>
      </c>
      <c r="Q12" s="22" t="s">
        <v>31</v>
      </c>
      <c r="R12" s="18"/>
    </row>
    <row r="13" spans="2:25" ht="24.95" customHeight="1">
      <c r="B13" s="92"/>
      <c r="C13" s="98"/>
      <c r="D13" s="98" t="s">
        <v>149</v>
      </c>
      <c r="E13" s="99">
        <v>40000000</v>
      </c>
      <c r="F13" s="17">
        <f>R13</f>
        <v>40000000</v>
      </c>
      <c r="G13" s="111">
        <f t="shared" si="0"/>
        <v>0</v>
      </c>
      <c r="H13" s="138">
        <f t="shared" si="1"/>
        <v>0</v>
      </c>
      <c r="I13" s="1" t="s">
        <v>147</v>
      </c>
      <c r="J13" s="19">
        <v>4000000</v>
      </c>
      <c r="K13" s="20" t="s">
        <v>28</v>
      </c>
      <c r="L13" s="20" t="s">
        <v>29</v>
      </c>
      <c r="M13" s="21">
        <v>10</v>
      </c>
      <c r="N13" s="20" t="s">
        <v>30</v>
      </c>
      <c r="O13" s="20"/>
      <c r="P13" s="21"/>
      <c r="Q13" s="22"/>
      <c r="R13" s="18">
        <f>J13*M13</f>
        <v>40000000</v>
      </c>
    </row>
    <row r="14" spans="2:25" ht="24.95" customHeight="1">
      <c r="B14" s="92" t="s">
        <v>210</v>
      </c>
      <c r="C14" s="98" t="s">
        <v>210</v>
      </c>
      <c r="D14" s="98" t="s">
        <v>211</v>
      </c>
      <c r="E14" s="99">
        <v>2000000</v>
      </c>
      <c r="F14" s="139">
        <v>0</v>
      </c>
      <c r="G14" s="87">
        <f>F14-E14</f>
        <v>-2000000</v>
      </c>
      <c r="H14" s="140">
        <f>F14/E14*100-100</f>
        <v>-100</v>
      </c>
      <c r="I14" s="1" t="s">
        <v>212</v>
      </c>
      <c r="J14" s="19"/>
      <c r="K14" s="20"/>
      <c r="L14" s="20"/>
      <c r="M14" s="21"/>
      <c r="N14" s="20"/>
      <c r="O14" s="20"/>
      <c r="P14" s="21"/>
      <c r="Q14" s="22"/>
      <c r="R14" s="18" t="s">
        <v>215</v>
      </c>
      <c r="U14" s="2">
        <v>10000</v>
      </c>
      <c r="V14" s="2">
        <v>20</v>
      </c>
      <c r="W14" s="2">
        <v>20</v>
      </c>
      <c r="X14" s="23">
        <f>U14*V14*W14</f>
        <v>4000000</v>
      </c>
    </row>
    <row r="15" spans="2:25" ht="24.95" customHeight="1">
      <c r="B15" s="92"/>
      <c r="C15" s="98"/>
      <c r="D15" s="98" t="s">
        <v>210</v>
      </c>
      <c r="E15" s="99">
        <v>1000000</v>
      </c>
      <c r="F15" s="141">
        <v>0</v>
      </c>
      <c r="G15" s="142">
        <f>F15-E15</f>
        <v>-1000000</v>
      </c>
      <c r="H15" s="140">
        <f t="shared" si="1"/>
        <v>-100</v>
      </c>
      <c r="I15" s="1" t="s">
        <v>213</v>
      </c>
      <c r="J15" s="19"/>
      <c r="K15" s="20"/>
      <c r="L15" s="20"/>
      <c r="M15" s="21"/>
      <c r="N15" s="20"/>
      <c r="O15" s="20"/>
      <c r="P15" s="21"/>
      <c r="Q15" s="22"/>
      <c r="R15" s="18" t="s">
        <v>215</v>
      </c>
    </row>
    <row r="16" spans="2:25" ht="24.95" customHeight="1">
      <c r="B16" s="92"/>
      <c r="C16" s="98"/>
      <c r="D16" s="98"/>
      <c r="E16" s="99">
        <v>1000000</v>
      </c>
      <c r="F16" s="139">
        <v>0</v>
      </c>
      <c r="G16" s="142">
        <f>F16-E16</f>
        <v>-1000000</v>
      </c>
      <c r="H16" s="140">
        <f t="shared" si="1"/>
        <v>-100</v>
      </c>
      <c r="I16" s="1" t="s">
        <v>214</v>
      </c>
      <c r="J16" s="19"/>
      <c r="K16" s="20"/>
      <c r="L16" s="20"/>
      <c r="M16" s="21"/>
      <c r="N16" s="20"/>
      <c r="O16" s="20"/>
      <c r="P16" s="21"/>
      <c r="Q16" s="22"/>
      <c r="R16" s="18" t="s">
        <v>215</v>
      </c>
    </row>
    <row r="17" spans="2:18" ht="24.95" customHeight="1">
      <c r="B17" s="92" t="s">
        <v>17</v>
      </c>
      <c r="C17" s="98" t="s">
        <v>17</v>
      </c>
      <c r="D17" s="98" t="s">
        <v>12</v>
      </c>
      <c r="E17" s="99">
        <v>17600000</v>
      </c>
      <c r="F17" s="17">
        <f>R17</f>
        <v>17349630</v>
      </c>
      <c r="G17" s="142">
        <f>F17-E17</f>
        <v>-250370</v>
      </c>
      <c r="H17" s="140">
        <f>F17/E17*100-100</f>
        <v>-1.4225568181818176</v>
      </c>
      <c r="I17" s="1" t="s">
        <v>150</v>
      </c>
      <c r="J17" s="19"/>
      <c r="K17" s="20"/>
      <c r="L17" s="20"/>
      <c r="M17" s="21"/>
      <c r="N17" s="20"/>
      <c r="O17" s="20"/>
      <c r="P17" s="21"/>
      <c r="Q17" s="22"/>
      <c r="R17" s="18">
        <f>R18</f>
        <v>17349630</v>
      </c>
    </row>
    <row r="18" spans="2:18" ht="24.95" customHeight="1">
      <c r="B18" s="92"/>
      <c r="C18" s="98"/>
      <c r="D18" s="98" t="s">
        <v>18</v>
      </c>
      <c r="E18" s="99">
        <v>17600000</v>
      </c>
      <c r="F18" s="17">
        <f>R18</f>
        <v>17349630</v>
      </c>
      <c r="G18" s="142">
        <f>F18-E18</f>
        <v>-250370</v>
      </c>
      <c r="H18" s="140">
        <f>F18/E18*100-100</f>
        <v>-1.4225568181818176</v>
      </c>
      <c r="I18" s="1" t="s">
        <v>92</v>
      </c>
      <c r="J18" s="19">
        <v>17349630</v>
      </c>
      <c r="K18" s="20" t="s">
        <v>28</v>
      </c>
      <c r="L18" s="20" t="s">
        <v>29</v>
      </c>
      <c r="M18" s="21">
        <v>1</v>
      </c>
      <c r="N18" s="20" t="s">
        <v>33</v>
      </c>
      <c r="O18" s="20"/>
      <c r="P18" s="21"/>
      <c r="Q18" s="22"/>
      <c r="R18" s="18">
        <f>J18*M18</f>
        <v>17349630</v>
      </c>
    </row>
    <row r="19" spans="2:18" ht="24.95" customHeight="1">
      <c r="B19" s="92" t="s">
        <v>19</v>
      </c>
      <c r="C19" s="98" t="s">
        <v>19</v>
      </c>
      <c r="D19" s="98" t="s">
        <v>12</v>
      </c>
      <c r="E19" s="99">
        <v>4045000</v>
      </c>
      <c r="F19" s="17">
        <f>R19</f>
        <v>2815000</v>
      </c>
      <c r="G19" s="142">
        <f>F19-E19</f>
        <v>-1230000</v>
      </c>
      <c r="H19" s="140">
        <f t="shared" si="1"/>
        <v>-30.407911001236101</v>
      </c>
      <c r="I19" s="1" t="s">
        <v>20</v>
      </c>
      <c r="J19" s="19" t="s">
        <v>1</v>
      </c>
      <c r="K19" s="20" t="s">
        <v>1</v>
      </c>
      <c r="L19" s="20" t="s">
        <v>1</v>
      </c>
      <c r="M19" s="21" t="s">
        <v>1</v>
      </c>
      <c r="N19" s="20" t="s">
        <v>1</v>
      </c>
      <c r="O19" s="20" t="s">
        <v>1</v>
      </c>
      <c r="P19" s="21" t="s">
        <v>1</v>
      </c>
      <c r="Q19" s="22" t="s">
        <v>1</v>
      </c>
      <c r="R19" s="18">
        <f>SUM(R20:R21)</f>
        <v>2815000</v>
      </c>
    </row>
    <row r="20" spans="2:18" ht="24.95" customHeight="1">
      <c r="B20" s="92"/>
      <c r="C20" s="98"/>
      <c r="D20" s="98" t="s">
        <v>21</v>
      </c>
      <c r="E20" s="99">
        <v>45000</v>
      </c>
      <c r="F20" s="17">
        <f>R20</f>
        <v>30000</v>
      </c>
      <c r="G20" s="142">
        <f>F20-E20</f>
        <v>-15000</v>
      </c>
      <c r="H20" s="140">
        <f t="shared" si="1"/>
        <v>-33.333333333333343</v>
      </c>
      <c r="I20" s="1" t="s">
        <v>22</v>
      </c>
      <c r="J20" s="19">
        <v>15000</v>
      </c>
      <c r="K20" s="20" t="s">
        <v>28</v>
      </c>
      <c r="L20" s="24" t="s">
        <v>191</v>
      </c>
      <c r="M20" s="21">
        <v>2</v>
      </c>
      <c r="N20" s="20" t="s">
        <v>192</v>
      </c>
      <c r="O20" s="20"/>
      <c r="P20" s="21"/>
      <c r="Q20" s="22"/>
      <c r="R20" s="18">
        <f>J20*M20</f>
        <v>30000</v>
      </c>
    </row>
    <row r="21" spans="2:18" ht="24.95" customHeight="1" thickBot="1">
      <c r="B21" s="25"/>
      <c r="C21" s="26"/>
      <c r="D21" s="26" t="s">
        <v>19</v>
      </c>
      <c r="E21" s="86">
        <v>4000000</v>
      </c>
      <c r="F21" s="27">
        <f>R21</f>
        <v>2785000</v>
      </c>
      <c r="G21" s="143">
        <f>F21-E21</f>
        <v>-1215000</v>
      </c>
      <c r="H21" s="73">
        <f t="shared" ref="H21" si="2">F21/E21*100-100</f>
        <v>-30.375</v>
      </c>
      <c r="I21" s="28" t="s">
        <v>23</v>
      </c>
      <c r="J21" s="29">
        <v>278500</v>
      </c>
      <c r="K21" s="30" t="s">
        <v>28</v>
      </c>
      <c r="L21" s="30" t="s">
        <v>29</v>
      </c>
      <c r="M21" s="31">
        <v>10</v>
      </c>
      <c r="N21" s="30" t="s">
        <v>30</v>
      </c>
      <c r="O21" s="30" t="s">
        <v>1</v>
      </c>
      <c r="P21" s="31" t="s">
        <v>1</v>
      </c>
      <c r="Q21" s="32" t="s">
        <v>1</v>
      </c>
      <c r="R21" s="59">
        <f>J21*M21</f>
        <v>2785000</v>
      </c>
    </row>
    <row r="34" spans="18:19">
      <c r="R34" s="2">
        <v>12</v>
      </c>
      <c r="S34" s="2">
        <v>14</v>
      </c>
    </row>
    <row r="35" spans="18:19">
      <c r="R35" s="2">
        <v>20</v>
      </c>
      <c r="S35" s="2">
        <v>22</v>
      </c>
    </row>
    <row r="36" spans="18:19">
      <c r="R36" s="2">
        <v>18</v>
      </c>
      <c r="S36" s="2">
        <v>18</v>
      </c>
    </row>
    <row r="37" spans="18:19">
      <c r="R37" s="2">
        <v>20</v>
      </c>
      <c r="S37" s="2">
        <v>22</v>
      </c>
    </row>
    <row r="38" spans="18:19">
      <c r="R38" s="2">
        <v>19</v>
      </c>
      <c r="S38" s="2">
        <v>22</v>
      </c>
    </row>
    <row r="39" spans="18:19">
      <c r="R39" s="2">
        <v>20</v>
      </c>
      <c r="S39" s="2">
        <v>22</v>
      </c>
    </row>
    <row r="40" spans="18:19">
      <c r="R40" s="2">
        <v>20</v>
      </c>
      <c r="S40" s="2">
        <v>22</v>
      </c>
    </row>
    <row r="41" spans="18:19">
      <c r="R41" s="2">
        <v>19</v>
      </c>
      <c r="S41" s="2">
        <v>22</v>
      </c>
    </row>
    <row r="42" spans="18:19">
      <c r="R42" s="2">
        <v>19</v>
      </c>
      <c r="S42" s="2">
        <v>22</v>
      </c>
    </row>
    <row r="43" spans="18:19">
      <c r="R43" s="2">
        <v>20</v>
      </c>
      <c r="S43" s="2">
        <v>22</v>
      </c>
    </row>
    <row r="44" spans="18:19">
      <c r="R44" s="2">
        <v>20</v>
      </c>
      <c r="S44" s="2">
        <v>22</v>
      </c>
    </row>
    <row r="45" spans="18:19">
      <c r="R45" s="2">
        <v>19</v>
      </c>
      <c r="S45" s="2">
        <v>22</v>
      </c>
    </row>
    <row r="46" spans="18:19">
      <c r="R46" s="2">
        <v>17</v>
      </c>
      <c r="S46" s="2">
        <v>22</v>
      </c>
    </row>
    <row r="47" spans="18:19">
      <c r="R47" s="2">
        <v>20</v>
      </c>
      <c r="S47" s="2">
        <v>22</v>
      </c>
    </row>
    <row r="48" spans="18:19">
      <c r="R48" s="2">
        <v>20</v>
      </c>
      <c r="S48" s="2">
        <v>22</v>
      </c>
    </row>
    <row r="49" spans="18:19">
      <c r="R49" s="2">
        <v>18</v>
      </c>
      <c r="S49" s="2">
        <v>22</v>
      </c>
    </row>
    <row r="50" spans="18:19">
      <c r="R50" s="2">
        <v>20</v>
      </c>
      <c r="S50" s="2">
        <v>22</v>
      </c>
    </row>
    <row r="51" spans="18:19">
      <c r="R51" s="2">
        <v>19</v>
      </c>
      <c r="S51" s="2">
        <v>22</v>
      </c>
    </row>
    <row r="52" spans="18:19">
      <c r="R52" s="2">
        <v>19</v>
      </c>
      <c r="S52" s="2">
        <v>22</v>
      </c>
    </row>
    <row r="53" spans="18:19">
      <c r="R53" s="2">
        <v>3</v>
      </c>
      <c r="S53" s="2">
        <v>22</v>
      </c>
    </row>
    <row r="54" spans="18:19">
      <c r="R54" s="2">
        <v>18</v>
      </c>
      <c r="S54" s="2">
        <v>22</v>
      </c>
    </row>
    <row r="55" spans="18:19">
      <c r="R55" s="2">
        <v>20</v>
      </c>
      <c r="S55" s="2">
        <v>22</v>
      </c>
    </row>
    <row r="56" spans="18:19">
      <c r="R56" s="2">
        <v>400</v>
      </c>
      <c r="S56" s="2">
        <v>22</v>
      </c>
    </row>
    <row r="57" spans="18:19">
      <c r="S57" s="2">
        <v>494</v>
      </c>
    </row>
  </sheetData>
  <mergeCells count="9">
    <mergeCell ref="G4:H4"/>
    <mergeCell ref="I4:R5"/>
    <mergeCell ref="B6:D6"/>
    <mergeCell ref="B3:C3"/>
    <mergeCell ref="B4:B5"/>
    <mergeCell ref="C4:C5"/>
    <mergeCell ref="D4:D5"/>
    <mergeCell ref="F4:F5"/>
    <mergeCell ref="E4:E5"/>
  </mergeCells>
  <phoneticPr fontId="2" type="noConversion"/>
  <printOptions horizontalCentered="1"/>
  <pageMargins left="0.55118110236220474" right="0.55118110236220474" top="0.59055118110236227" bottom="0.59055118110236227" header="0.11811023622047245" footer="0.51181102362204722"/>
  <pageSetup paperSize="9" scale="7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W114"/>
  <sheetViews>
    <sheetView zoomScale="85" zoomScaleNormal="85" workbookViewId="0">
      <selection activeCell="U7" sqref="U7"/>
    </sheetView>
  </sheetViews>
  <sheetFormatPr defaultRowHeight="18" customHeight="1"/>
  <cols>
    <col min="1" max="1" width="1.77734375" style="67" customWidth="1"/>
    <col min="2" max="2" width="10.44140625" style="67" bestFit="1" customWidth="1"/>
    <col min="3" max="3" width="9.88671875" style="67" bestFit="1" customWidth="1"/>
    <col min="4" max="4" width="17.6640625" style="67" customWidth="1"/>
    <col min="5" max="5" width="12.6640625" style="67" bestFit="1" customWidth="1"/>
    <col min="6" max="6" width="10.6640625" style="67" customWidth="1"/>
    <col min="7" max="7" width="9.88671875" style="67" bestFit="1" customWidth="1"/>
    <col min="8" max="8" width="9.109375" style="67" customWidth="1"/>
    <col min="9" max="9" width="23.33203125" style="67" customWidth="1"/>
    <col min="10" max="10" width="12.44140625" style="67" bestFit="1" customWidth="1"/>
    <col min="11" max="11" width="3.21875" style="67" bestFit="1" customWidth="1"/>
    <col min="12" max="12" width="2.44140625" style="67" bestFit="1" customWidth="1"/>
    <col min="13" max="13" width="6.6640625" style="67" bestFit="1" customWidth="1"/>
    <col min="14" max="14" width="4.88671875" style="67" bestFit="1" customWidth="1"/>
    <col min="15" max="15" width="2.44140625" style="67" bestFit="1" customWidth="1"/>
    <col min="16" max="16" width="5.109375" style="67" bestFit="1" customWidth="1"/>
    <col min="17" max="17" width="4.88671875" style="67" bestFit="1" customWidth="1"/>
    <col min="18" max="18" width="2.44140625" style="67" bestFit="1" customWidth="1"/>
    <col min="19" max="19" width="4.109375" style="67" bestFit="1" customWidth="1"/>
    <col min="20" max="20" width="3.21875" style="67" bestFit="1" customWidth="1"/>
    <col min="21" max="21" width="14" style="67" bestFit="1" customWidth="1"/>
    <col min="22" max="22" width="13.77734375" style="23" bestFit="1" customWidth="1"/>
    <col min="23" max="23" width="13.6640625" style="67" bestFit="1" customWidth="1"/>
    <col min="24" max="16384" width="8.88671875" style="67"/>
  </cols>
  <sheetData>
    <row r="2" spans="2:23" ht="18" customHeight="1">
      <c r="E2" s="23">
        <f>F2-F7</f>
        <v>0</v>
      </c>
      <c r="F2" s="23">
        <f>세입!F6</f>
        <v>257964630</v>
      </c>
      <c r="G2" s="112">
        <f>F7-F2</f>
        <v>0</v>
      </c>
    </row>
    <row r="3" spans="2:23" ht="18" customHeight="1">
      <c r="U3" s="113"/>
    </row>
    <row r="4" spans="2:23" ht="24.95" customHeight="1" thickBot="1">
      <c r="B4" s="3" t="s">
        <v>24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88"/>
    </row>
    <row r="5" spans="2:23" ht="21.75" customHeight="1">
      <c r="B5" s="232" t="s">
        <v>3</v>
      </c>
      <c r="C5" s="220" t="s">
        <v>4</v>
      </c>
      <c r="D5" s="220" t="s">
        <v>5</v>
      </c>
      <c r="E5" s="234" t="s">
        <v>217</v>
      </c>
      <c r="F5" s="234" t="s">
        <v>218</v>
      </c>
      <c r="G5" s="220" t="s">
        <v>6</v>
      </c>
      <c r="H5" s="220"/>
      <c r="I5" s="220" t="s">
        <v>142</v>
      </c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8"/>
    </row>
    <row r="6" spans="2:23" ht="21.75" customHeight="1" thickBot="1">
      <c r="B6" s="233"/>
      <c r="C6" s="229"/>
      <c r="D6" s="229"/>
      <c r="E6" s="235"/>
      <c r="F6" s="235"/>
      <c r="G6" s="158" t="s">
        <v>7</v>
      </c>
      <c r="H6" s="158" t="s">
        <v>8</v>
      </c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30"/>
    </row>
    <row r="7" spans="2:23" ht="18" customHeight="1" thickBot="1">
      <c r="B7" s="169" t="s">
        <v>9</v>
      </c>
      <c r="C7" s="170"/>
      <c r="D7" s="170"/>
      <c r="E7" s="6">
        <f>SUM(E8,E64,E97,E111,E108)</f>
        <v>249145000</v>
      </c>
      <c r="F7" s="6">
        <f>F8+F64+F97+F111+F108+F110</f>
        <v>257964630</v>
      </c>
      <c r="G7" s="6">
        <f>F7-E7</f>
        <v>8819630</v>
      </c>
      <c r="H7" s="70">
        <f>F7/E7*100-100</f>
        <v>3.5399586586124485</v>
      </c>
      <c r="I7" s="114"/>
      <c r="J7" s="115"/>
      <c r="K7" s="116"/>
      <c r="L7" s="116"/>
      <c r="M7" s="116"/>
      <c r="N7" s="116"/>
      <c r="O7" s="116"/>
      <c r="P7" s="116"/>
      <c r="Q7" s="116"/>
      <c r="R7" s="116"/>
      <c r="S7" s="116"/>
      <c r="T7" s="117"/>
      <c r="U7" s="118">
        <f>SUM(U8,U64,U97,U108,U109)</f>
        <v>257964630</v>
      </c>
    </row>
    <row r="8" spans="2:23" ht="18" customHeight="1">
      <c r="B8" s="119" t="s">
        <v>25</v>
      </c>
      <c r="C8" s="231" t="s">
        <v>11</v>
      </c>
      <c r="D8" s="231"/>
      <c r="E8" s="120">
        <f>SUM(E9,E37,E40)</f>
        <v>194018940</v>
      </c>
      <c r="F8" s="120">
        <f>F9+F37+F40</f>
        <v>189203940</v>
      </c>
      <c r="G8" s="120">
        <f>F8-E8</f>
        <v>-4815000</v>
      </c>
      <c r="H8" s="71">
        <f>F8/E8*100-100</f>
        <v>-2.4817164757213988</v>
      </c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2">
        <f>SUM(U9,U37,U40)</f>
        <v>189203940</v>
      </c>
    </row>
    <row r="9" spans="2:23" ht="18" customHeight="1">
      <c r="B9" s="123"/>
      <c r="C9" s="157" t="s">
        <v>26</v>
      </c>
      <c r="D9" s="157" t="s">
        <v>12</v>
      </c>
      <c r="E9" s="87">
        <f>SUM(E10,E20,E23,E25,E27,E33)</f>
        <v>142568940</v>
      </c>
      <c r="F9" s="87">
        <f>SUM(F10,F20,F23,F25,F27,F33)</f>
        <v>141168940</v>
      </c>
      <c r="G9" s="87">
        <f>F9-E9</f>
        <v>-1400000</v>
      </c>
      <c r="H9" s="72">
        <f>F9/E9*100-100</f>
        <v>-0.98198106824671072</v>
      </c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5">
        <f>SUM(U10,U20,U23,U25,U27,U33)</f>
        <v>141168940</v>
      </c>
    </row>
    <row r="10" spans="2:23" ht="18" customHeight="1">
      <c r="B10" s="123"/>
      <c r="C10" s="157"/>
      <c r="D10" s="157" t="s">
        <v>27</v>
      </c>
      <c r="E10" s="87">
        <v>113650000</v>
      </c>
      <c r="F10" s="87">
        <f>U10</f>
        <v>113650000</v>
      </c>
      <c r="G10" s="111">
        <f>F10-E10</f>
        <v>0</v>
      </c>
      <c r="H10" s="72">
        <f>F10/E10*100-100</f>
        <v>0</v>
      </c>
      <c r="I10" s="124" t="s">
        <v>161</v>
      </c>
      <c r="J10" s="126"/>
      <c r="K10" s="127"/>
      <c r="L10" s="127"/>
      <c r="M10" s="128"/>
      <c r="N10" s="127"/>
      <c r="O10" s="127"/>
      <c r="P10" s="128"/>
      <c r="Q10" s="157"/>
      <c r="R10" s="124"/>
      <c r="S10" s="124"/>
      <c r="T10" s="124"/>
      <c r="U10" s="125">
        <f>SUM(U11:U19)</f>
        <v>113650000</v>
      </c>
      <c r="V10" s="23">
        <v>110336430</v>
      </c>
    </row>
    <row r="11" spans="2:23" ht="18" customHeight="1">
      <c r="B11" s="123"/>
      <c r="C11" s="157"/>
      <c r="D11" s="157"/>
      <c r="E11" s="87"/>
      <c r="F11" s="87"/>
      <c r="G11" s="87">
        <f t="shared" ref="G11:G72" si="0">F11-E11</f>
        <v>0</v>
      </c>
      <c r="H11" s="72"/>
      <c r="I11" s="124" t="s">
        <v>48</v>
      </c>
      <c r="J11" s="126">
        <v>2250000</v>
      </c>
      <c r="K11" s="127" t="s">
        <v>28</v>
      </c>
      <c r="L11" s="127" t="s">
        <v>29</v>
      </c>
      <c r="M11" s="128">
        <v>10</v>
      </c>
      <c r="N11" s="127" t="s">
        <v>30</v>
      </c>
      <c r="O11" s="127" t="s">
        <v>29</v>
      </c>
      <c r="P11" s="128">
        <v>1</v>
      </c>
      <c r="Q11" s="157" t="s">
        <v>31</v>
      </c>
      <c r="R11" s="157"/>
      <c r="S11" s="157"/>
      <c r="T11" s="157"/>
      <c r="U11" s="125">
        <f>J11*M11*P11</f>
        <v>22500000</v>
      </c>
    </row>
    <row r="12" spans="2:23" ht="18" customHeight="1">
      <c r="B12" s="123"/>
      <c r="C12" s="157"/>
      <c r="D12" s="157"/>
      <c r="E12" s="87"/>
      <c r="F12" s="87"/>
      <c r="G12" s="87">
        <f t="shared" si="0"/>
        <v>0</v>
      </c>
      <c r="H12" s="72"/>
      <c r="I12" s="124" t="s">
        <v>152</v>
      </c>
      <c r="J12" s="126">
        <v>2000000</v>
      </c>
      <c r="K12" s="127" t="s">
        <v>28</v>
      </c>
      <c r="L12" s="127" t="s">
        <v>29</v>
      </c>
      <c r="M12" s="128">
        <v>2</v>
      </c>
      <c r="N12" s="127" t="s">
        <v>30</v>
      </c>
      <c r="O12" s="127" t="s">
        <v>29</v>
      </c>
      <c r="P12" s="128">
        <v>1</v>
      </c>
      <c r="Q12" s="157" t="s">
        <v>31</v>
      </c>
      <c r="R12" s="157"/>
      <c r="S12" s="157"/>
      <c r="T12" s="157"/>
      <c r="U12" s="125">
        <f>J12*M12*P12</f>
        <v>4000000</v>
      </c>
      <c r="V12" s="23" t="s">
        <v>221</v>
      </c>
      <c r="W12" s="113"/>
    </row>
    <row r="13" spans="2:23" ht="18" customHeight="1">
      <c r="B13" s="123"/>
      <c r="C13" s="157"/>
      <c r="D13" s="157"/>
      <c r="E13" s="87"/>
      <c r="F13" s="87"/>
      <c r="G13" s="87">
        <f t="shared" si="0"/>
        <v>0</v>
      </c>
      <c r="H13" s="72"/>
      <c r="I13" s="124" t="s">
        <v>197</v>
      </c>
      <c r="J13" s="126">
        <v>1450000</v>
      </c>
      <c r="K13" s="127" t="s">
        <v>28</v>
      </c>
      <c r="L13" s="127" t="s">
        <v>29</v>
      </c>
      <c r="M13" s="128">
        <v>10</v>
      </c>
      <c r="N13" s="127" t="s">
        <v>30</v>
      </c>
      <c r="O13" s="127" t="s">
        <v>29</v>
      </c>
      <c r="P13" s="128">
        <v>1</v>
      </c>
      <c r="Q13" s="157" t="s">
        <v>31</v>
      </c>
      <c r="R13" s="157"/>
      <c r="S13" s="157"/>
      <c r="T13" s="157"/>
      <c r="U13" s="125">
        <f t="shared" ref="U11:U17" si="1">J13*M13*P13</f>
        <v>14500000</v>
      </c>
      <c r="W13" s="129"/>
    </row>
    <row r="14" spans="2:23" ht="18" customHeight="1">
      <c r="B14" s="123"/>
      <c r="C14" s="157"/>
      <c r="D14" s="157"/>
      <c r="E14" s="87"/>
      <c r="F14" s="87"/>
      <c r="G14" s="87">
        <f t="shared" si="0"/>
        <v>0</v>
      </c>
      <c r="H14" s="72"/>
      <c r="I14" s="124" t="s">
        <v>198</v>
      </c>
      <c r="J14" s="126">
        <v>1450000</v>
      </c>
      <c r="K14" s="127" t="s">
        <v>28</v>
      </c>
      <c r="L14" s="127" t="s">
        <v>29</v>
      </c>
      <c r="M14" s="128">
        <v>9</v>
      </c>
      <c r="N14" s="127" t="s">
        <v>30</v>
      </c>
      <c r="O14" s="127" t="s">
        <v>29</v>
      </c>
      <c r="P14" s="128">
        <v>1</v>
      </c>
      <c r="Q14" s="157" t="s">
        <v>31</v>
      </c>
      <c r="R14" s="157"/>
      <c r="S14" s="157"/>
      <c r="T14" s="157"/>
      <c r="U14" s="125">
        <f>J14*M14*P14</f>
        <v>13050000</v>
      </c>
    </row>
    <row r="15" spans="2:23" ht="18" customHeight="1">
      <c r="B15" s="123"/>
      <c r="C15" s="157"/>
      <c r="D15" s="157"/>
      <c r="E15" s="87"/>
      <c r="F15" s="87"/>
      <c r="G15" s="87">
        <f t="shared" si="0"/>
        <v>0</v>
      </c>
      <c r="H15" s="72"/>
      <c r="I15" s="124" t="s">
        <v>199</v>
      </c>
      <c r="J15" s="126">
        <v>1550000</v>
      </c>
      <c r="K15" s="127" t="s">
        <v>28</v>
      </c>
      <c r="L15" s="127" t="s">
        <v>29</v>
      </c>
      <c r="M15" s="128">
        <v>7</v>
      </c>
      <c r="N15" s="127" t="s">
        <v>30</v>
      </c>
      <c r="O15" s="127" t="s">
        <v>29</v>
      </c>
      <c r="P15" s="128">
        <v>1</v>
      </c>
      <c r="Q15" s="157" t="s">
        <v>31</v>
      </c>
      <c r="R15" s="157"/>
      <c r="S15" s="157"/>
      <c r="T15" s="157"/>
      <c r="U15" s="125">
        <f>J15*M15*P15</f>
        <v>10850000</v>
      </c>
    </row>
    <row r="16" spans="2:23" ht="18" customHeight="1">
      <c r="B16" s="123"/>
      <c r="C16" s="157"/>
      <c r="D16" s="157"/>
      <c r="E16" s="87"/>
      <c r="F16" s="87"/>
      <c r="G16" s="87">
        <f t="shared" si="0"/>
        <v>0</v>
      </c>
      <c r="H16" s="72"/>
      <c r="I16" s="124" t="s">
        <v>49</v>
      </c>
      <c r="J16" s="126">
        <v>1450000</v>
      </c>
      <c r="K16" s="127" t="s">
        <v>28</v>
      </c>
      <c r="L16" s="127" t="s">
        <v>29</v>
      </c>
      <c r="M16" s="128">
        <v>10</v>
      </c>
      <c r="N16" s="127" t="s">
        <v>30</v>
      </c>
      <c r="O16" s="127" t="s">
        <v>29</v>
      </c>
      <c r="P16" s="128">
        <v>1</v>
      </c>
      <c r="Q16" s="157" t="s">
        <v>31</v>
      </c>
      <c r="R16" s="157"/>
      <c r="S16" s="157"/>
      <c r="T16" s="157"/>
      <c r="U16" s="125">
        <f>J16*M16*P16</f>
        <v>14500000</v>
      </c>
    </row>
    <row r="17" spans="2:23" ht="18" customHeight="1">
      <c r="B17" s="123"/>
      <c r="C17" s="157"/>
      <c r="D17" s="157"/>
      <c r="E17" s="87"/>
      <c r="F17" s="87"/>
      <c r="G17" s="87">
        <f t="shared" si="0"/>
        <v>0</v>
      </c>
      <c r="H17" s="72"/>
      <c r="I17" s="124" t="s">
        <v>200</v>
      </c>
      <c r="J17" s="126">
        <v>1450000</v>
      </c>
      <c r="K17" s="127" t="s">
        <v>28</v>
      </c>
      <c r="L17" s="127" t="s">
        <v>29</v>
      </c>
      <c r="M17" s="128">
        <v>10</v>
      </c>
      <c r="N17" s="127" t="s">
        <v>30</v>
      </c>
      <c r="O17" s="127" t="s">
        <v>29</v>
      </c>
      <c r="P17" s="128">
        <v>1</v>
      </c>
      <c r="Q17" s="157" t="s">
        <v>31</v>
      </c>
      <c r="R17" s="157"/>
      <c r="S17" s="157"/>
      <c r="T17" s="157"/>
      <c r="U17" s="125">
        <f t="shared" si="1"/>
        <v>14500000</v>
      </c>
    </row>
    <row r="18" spans="2:23" ht="18" customHeight="1">
      <c r="B18" s="123"/>
      <c r="C18" s="157"/>
      <c r="D18" s="157"/>
      <c r="E18" s="87"/>
      <c r="F18" s="87"/>
      <c r="G18" s="87">
        <f t="shared" si="0"/>
        <v>0</v>
      </c>
      <c r="H18" s="72"/>
      <c r="I18" s="124" t="s">
        <v>201</v>
      </c>
      <c r="J18" s="126">
        <v>1450000</v>
      </c>
      <c r="K18" s="127" t="s">
        <v>28</v>
      </c>
      <c r="L18" s="127" t="s">
        <v>29</v>
      </c>
      <c r="M18" s="128">
        <v>5</v>
      </c>
      <c r="N18" s="127" t="s">
        <v>30</v>
      </c>
      <c r="O18" s="127" t="s">
        <v>29</v>
      </c>
      <c r="P18" s="128">
        <v>1</v>
      </c>
      <c r="Q18" s="157" t="s">
        <v>31</v>
      </c>
      <c r="R18" s="157"/>
      <c r="S18" s="157"/>
      <c r="T18" s="157"/>
      <c r="U18" s="125">
        <f t="shared" ref="U18" si="2">J18*M18*P18</f>
        <v>7250000</v>
      </c>
    </row>
    <row r="19" spans="2:23" ht="18" customHeight="1">
      <c r="B19" s="123"/>
      <c r="C19" s="157"/>
      <c r="D19" s="157"/>
      <c r="E19" s="87"/>
      <c r="F19" s="87"/>
      <c r="G19" s="87">
        <f t="shared" si="0"/>
        <v>0</v>
      </c>
      <c r="H19" s="72"/>
      <c r="I19" s="124" t="s">
        <v>50</v>
      </c>
      <c r="J19" s="126">
        <v>1250000</v>
      </c>
      <c r="K19" s="127" t="s">
        <v>28</v>
      </c>
      <c r="L19" s="127" t="s">
        <v>29</v>
      </c>
      <c r="M19" s="128">
        <v>10</v>
      </c>
      <c r="N19" s="127" t="s">
        <v>30</v>
      </c>
      <c r="O19" s="127" t="s">
        <v>29</v>
      </c>
      <c r="P19" s="128">
        <v>1</v>
      </c>
      <c r="Q19" s="157" t="s">
        <v>31</v>
      </c>
      <c r="R19" s="157"/>
      <c r="S19" s="157"/>
      <c r="T19" s="157"/>
      <c r="U19" s="125">
        <f>J19*M19*P19</f>
        <v>12500000</v>
      </c>
    </row>
    <row r="20" spans="2:23" ht="18" customHeight="1">
      <c r="B20" s="123"/>
      <c r="C20" s="157"/>
      <c r="D20" s="157" t="s">
        <v>34</v>
      </c>
      <c r="E20" s="87">
        <v>6273000</v>
      </c>
      <c r="F20" s="87">
        <f>U20</f>
        <v>6273000</v>
      </c>
      <c r="G20" s="111">
        <f>F20-E20</f>
        <v>0</v>
      </c>
      <c r="H20" s="111">
        <f>F20/E20*100-100</f>
        <v>0</v>
      </c>
      <c r="I20" s="124" t="s">
        <v>34</v>
      </c>
      <c r="J20" s="126" t="s">
        <v>1</v>
      </c>
      <c r="K20" s="127" t="s">
        <v>1</v>
      </c>
      <c r="L20" s="127" t="s">
        <v>1</v>
      </c>
      <c r="M20" s="128" t="s">
        <v>1</v>
      </c>
      <c r="N20" s="127" t="s">
        <v>1</v>
      </c>
      <c r="O20" s="127" t="s">
        <v>1</v>
      </c>
      <c r="P20" s="128" t="s">
        <v>1</v>
      </c>
      <c r="Q20" s="157" t="s">
        <v>1</v>
      </c>
      <c r="R20" s="157"/>
      <c r="S20" s="157"/>
      <c r="T20" s="157"/>
      <c r="U20" s="125">
        <f>SUM(U21:U22)</f>
        <v>6273000</v>
      </c>
      <c r="V20" s="23">
        <f>SUM(V21:V22)</f>
        <v>2270000</v>
      </c>
    </row>
    <row r="21" spans="2:23" ht="18" customHeight="1">
      <c r="B21" s="123"/>
      <c r="C21" s="157"/>
      <c r="D21" s="157"/>
      <c r="E21" s="87"/>
      <c r="F21" s="87"/>
      <c r="G21" s="87">
        <f t="shared" si="0"/>
        <v>0</v>
      </c>
      <c r="H21" s="72"/>
      <c r="I21" s="124" t="s">
        <v>151</v>
      </c>
      <c r="J21" s="126">
        <f>U10/10*20%</f>
        <v>2273000</v>
      </c>
      <c r="K21" s="127" t="s">
        <v>28</v>
      </c>
      <c r="L21" s="127" t="s">
        <v>29</v>
      </c>
      <c r="M21" s="128">
        <v>1</v>
      </c>
      <c r="N21" s="127" t="s">
        <v>33</v>
      </c>
      <c r="O21" s="127"/>
      <c r="P21" s="128"/>
      <c r="Q21" s="157"/>
      <c r="R21" s="157"/>
      <c r="S21" s="157"/>
      <c r="T21" s="157"/>
      <c r="U21" s="125">
        <f>J21*M21</f>
        <v>2273000</v>
      </c>
      <c r="V21" s="23">
        <v>2270000</v>
      </c>
    </row>
    <row r="22" spans="2:23" ht="18" customHeight="1">
      <c r="B22" s="123"/>
      <c r="C22" s="157"/>
      <c r="D22" s="157"/>
      <c r="E22" s="87"/>
      <c r="F22" s="87"/>
      <c r="G22" s="87">
        <f t="shared" si="0"/>
        <v>0</v>
      </c>
      <c r="H22" s="72"/>
      <c r="I22" s="124" t="s">
        <v>190</v>
      </c>
      <c r="J22" s="126">
        <v>50000</v>
      </c>
      <c r="K22" s="127" t="s">
        <v>28</v>
      </c>
      <c r="L22" s="127" t="s">
        <v>29</v>
      </c>
      <c r="M22" s="128">
        <v>10</v>
      </c>
      <c r="N22" s="127" t="s">
        <v>30</v>
      </c>
      <c r="O22" s="127" t="s">
        <v>29</v>
      </c>
      <c r="P22" s="128">
        <v>8</v>
      </c>
      <c r="Q22" s="157" t="s">
        <v>206</v>
      </c>
      <c r="R22" s="157"/>
      <c r="S22" s="157"/>
      <c r="T22" s="157"/>
      <c r="U22" s="125">
        <f>J22*M22*P22</f>
        <v>4000000</v>
      </c>
    </row>
    <row r="23" spans="2:23" ht="18" customHeight="1">
      <c r="B23" s="123"/>
      <c r="C23" s="157"/>
      <c r="D23" s="157" t="s">
        <v>180</v>
      </c>
      <c r="E23" s="87">
        <v>1000000</v>
      </c>
      <c r="F23" s="87">
        <f>U23</f>
        <v>0</v>
      </c>
      <c r="G23" s="87">
        <f t="shared" si="0"/>
        <v>-1000000</v>
      </c>
      <c r="H23" s="72">
        <f t="shared" ref="H23" si="3">F23/E23*100-100</f>
        <v>-100</v>
      </c>
      <c r="I23" s="124" t="s">
        <v>180</v>
      </c>
      <c r="J23" s="126" t="s">
        <v>1</v>
      </c>
      <c r="K23" s="127" t="s">
        <v>1</v>
      </c>
      <c r="L23" s="127" t="s">
        <v>1</v>
      </c>
      <c r="M23" s="128" t="s">
        <v>1</v>
      </c>
      <c r="N23" s="127" t="s">
        <v>1</v>
      </c>
      <c r="O23" s="127" t="s">
        <v>1</v>
      </c>
      <c r="P23" s="128" t="s">
        <v>1</v>
      </c>
      <c r="Q23" s="157" t="s">
        <v>1</v>
      </c>
      <c r="R23" s="157"/>
      <c r="S23" s="157"/>
      <c r="T23" s="157"/>
      <c r="U23" s="125">
        <f>SUM(U24:U24)</f>
        <v>0</v>
      </c>
      <c r="V23" s="67"/>
    </row>
    <row r="24" spans="2:23" ht="18" customHeight="1">
      <c r="B24" s="123"/>
      <c r="C24" s="157"/>
      <c r="D24" s="157"/>
      <c r="E24" s="87"/>
      <c r="F24" s="87"/>
      <c r="G24" s="87">
        <f t="shared" si="0"/>
        <v>0</v>
      </c>
      <c r="H24" s="72"/>
      <c r="I24" s="124" t="s">
        <v>181</v>
      </c>
      <c r="J24" s="126"/>
      <c r="K24" s="127"/>
      <c r="L24" s="127"/>
      <c r="M24" s="128"/>
      <c r="N24" s="127"/>
      <c r="O24" s="127"/>
      <c r="P24" s="128"/>
      <c r="Q24" s="157"/>
      <c r="R24" s="157"/>
      <c r="S24" s="157"/>
      <c r="T24" s="157"/>
      <c r="U24" s="125">
        <f>J24</f>
        <v>0</v>
      </c>
      <c r="V24" s="67"/>
    </row>
    <row r="25" spans="2:23" ht="18" customHeight="1">
      <c r="B25" s="123"/>
      <c r="C25" s="157"/>
      <c r="D25" s="157" t="s">
        <v>140</v>
      </c>
      <c r="E25" s="87">
        <v>9660300</v>
      </c>
      <c r="F25" s="87">
        <f>U25</f>
        <v>9660300</v>
      </c>
      <c r="G25" s="111">
        <f t="shared" si="0"/>
        <v>0</v>
      </c>
      <c r="H25" s="111">
        <f t="shared" ref="H25" si="4">F25/E25*100-100</f>
        <v>0</v>
      </c>
      <c r="I25" s="124" t="s">
        <v>140</v>
      </c>
      <c r="J25" s="126"/>
      <c r="K25" s="127"/>
      <c r="L25" s="127"/>
      <c r="M25" s="128"/>
      <c r="N25" s="127"/>
      <c r="O25" s="127"/>
      <c r="P25" s="128"/>
      <c r="Q25" s="157"/>
      <c r="R25" s="157"/>
      <c r="S25" s="157"/>
      <c r="T25" s="157"/>
      <c r="U25" s="125">
        <f>U26</f>
        <v>9660300</v>
      </c>
    </row>
    <row r="26" spans="2:23" ht="18" customHeight="1">
      <c r="B26" s="123"/>
      <c r="C26" s="157"/>
      <c r="D26" s="157"/>
      <c r="E26" s="87"/>
      <c r="F26" s="87"/>
      <c r="G26" s="87">
        <f t="shared" si="0"/>
        <v>0</v>
      </c>
      <c r="H26" s="72"/>
      <c r="I26" s="124" t="s">
        <v>51</v>
      </c>
      <c r="J26" s="126">
        <f>ROUNDUP(((U10+U21)/10/12),-1)</f>
        <v>966030</v>
      </c>
      <c r="K26" s="127" t="s">
        <v>28</v>
      </c>
      <c r="L26" s="127" t="s">
        <v>29</v>
      </c>
      <c r="M26" s="128">
        <v>10</v>
      </c>
      <c r="N26" s="127" t="s">
        <v>30</v>
      </c>
      <c r="O26" s="127"/>
      <c r="P26" s="128"/>
      <c r="Q26" s="157"/>
      <c r="R26" s="157"/>
      <c r="S26" s="157"/>
      <c r="T26" s="157"/>
      <c r="U26" s="125">
        <f>+J26*M26</f>
        <v>9660300</v>
      </c>
      <c r="V26" s="23">
        <v>8738703</v>
      </c>
      <c r="W26" s="130"/>
    </row>
    <row r="27" spans="2:23" ht="18" customHeight="1">
      <c r="B27" s="123"/>
      <c r="C27" s="157"/>
      <c r="D27" s="157" t="s">
        <v>113</v>
      </c>
      <c r="E27" s="87">
        <v>10685640</v>
      </c>
      <c r="F27" s="87">
        <f>U27</f>
        <v>10685640</v>
      </c>
      <c r="G27" s="111">
        <f t="shared" si="0"/>
        <v>0</v>
      </c>
      <c r="H27" s="111">
        <f t="shared" ref="H27" si="5">F27/E27*100-100</f>
        <v>0</v>
      </c>
      <c r="I27" s="124" t="s">
        <v>165</v>
      </c>
      <c r="J27" s="126"/>
      <c r="K27" s="127"/>
      <c r="L27" s="127"/>
      <c r="M27" s="128"/>
      <c r="N27" s="127"/>
      <c r="O27" s="127"/>
      <c r="P27" s="128"/>
      <c r="Q27" s="157"/>
      <c r="R27" s="157"/>
      <c r="S27" s="157"/>
      <c r="T27" s="157"/>
      <c r="U27" s="125">
        <f>SUM(U28:U32)</f>
        <v>10685640</v>
      </c>
      <c r="V27" s="23">
        <v>9747450</v>
      </c>
    </row>
    <row r="28" spans="2:23" ht="18" customHeight="1">
      <c r="B28" s="123"/>
      <c r="C28" s="157"/>
      <c r="D28" s="157"/>
      <c r="E28" s="87"/>
      <c r="F28" s="87"/>
      <c r="G28" s="87">
        <f t="shared" si="0"/>
        <v>0</v>
      </c>
      <c r="H28" s="72"/>
      <c r="I28" s="124" t="s">
        <v>88</v>
      </c>
      <c r="J28" s="126">
        <f>U10+U21</f>
        <v>115923000</v>
      </c>
      <c r="K28" s="127" t="s">
        <v>28</v>
      </c>
      <c r="L28" s="127" t="s">
        <v>29</v>
      </c>
      <c r="M28" s="236">
        <v>4.5</v>
      </c>
      <c r="N28" s="127" t="s">
        <v>8</v>
      </c>
      <c r="O28" s="127"/>
      <c r="P28" s="128"/>
      <c r="Q28" s="157"/>
      <c r="R28" s="157"/>
      <c r="S28" s="157"/>
      <c r="T28" s="157"/>
      <c r="U28" s="237">
        <f>ROUNDDOWN((J28*M28/100),-1)</f>
        <v>5216530</v>
      </c>
    </row>
    <row r="29" spans="2:23" ht="18" customHeight="1">
      <c r="B29" s="123"/>
      <c r="C29" s="157"/>
      <c r="D29" s="157"/>
      <c r="E29" s="87"/>
      <c r="F29" s="87"/>
      <c r="G29" s="87">
        <f t="shared" si="0"/>
        <v>0</v>
      </c>
      <c r="H29" s="72"/>
      <c r="I29" s="124" t="s">
        <v>89</v>
      </c>
      <c r="J29" s="126">
        <f>U10+U21</f>
        <v>115923000</v>
      </c>
      <c r="K29" s="127" t="s">
        <v>28</v>
      </c>
      <c r="L29" s="127" t="s">
        <v>29</v>
      </c>
      <c r="M29" s="238">
        <v>2.9449999999999998</v>
      </c>
      <c r="N29" s="127" t="s">
        <v>8</v>
      </c>
      <c r="O29" s="127"/>
      <c r="P29" s="128"/>
      <c r="Q29" s="157"/>
      <c r="R29" s="157"/>
      <c r="S29" s="157"/>
      <c r="T29" s="157"/>
      <c r="U29" s="125">
        <f>ROUNDDOWN((J29*M29/100),-1)</f>
        <v>3413930</v>
      </c>
    </row>
    <row r="30" spans="2:23" ht="18" customHeight="1">
      <c r="B30" s="123"/>
      <c r="C30" s="157"/>
      <c r="D30" s="157"/>
      <c r="E30" s="87"/>
      <c r="F30" s="87"/>
      <c r="G30" s="87">
        <f t="shared" si="0"/>
        <v>0</v>
      </c>
      <c r="H30" s="72"/>
      <c r="I30" s="124" t="s">
        <v>90</v>
      </c>
      <c r="J30" s="126">
        <f>U29</f>
        <v>3413930</v>
      </c>
      <c r="K30" s="127" t="s">
        <v>28</v>
      </c>
      <c r="L30" s="127" t="s">
        <v>29</v>
      </c>
      <c r="M30" s="238">
        <v>6.55</v>
      </c>
      <c r="N30" s="127" t="s">
        <v>8</v>
      </c>
      <c r="O30" s="127"/>
      <c r="P30" s="128"/>
      <c r="Q30" s="157"/>
      <c r="R30" s="157"/>
      <c r="S30" s="157"/>
      <c r="T30" s="157"/>
      <c r="U30" s="125">
        <f>ROUNDDOWN((J30*M30/100),-1)</f>
        <v>223610</v>
      </c>
    </row>
    <row r="31" spans="2:23" ht="18" customHeight="1">
      <c r="B31" s="123"/>
      <c r="C31" s="157"/>
      <c r="D31" s="157"/>
      <c r="E31" s="87"/>
      <c r="F31" s="87"/>
      <c r="G31" s="87">
        <f t="shared" si="0"/>
        <v>0</v>
      </c>
      <c r="H31" s="72"/>
      <c r="I31" s="124" t="s">
        <v>162</v>
      </c>
      <c r="J31" s="126">
        <f>U10+U21</f>
        <v>115923000</v>
      </c>
      <c r="K31" s="127" t="s">
        <v>28</v>
      </c>
      <c r="L31" s="127" t="s">
        <v>29</v>
      </c>
      <c r="M31" s="238">
        <v>0.8</v>
      </c>
      <c r="N31" s="127" t="s">
        <v>8</v>
      </c>
      <c r="O31" s="127"/>
      <c r="P31" s="128"/>
      <c r="Q31" s="157"/>
      <c r="R31" s="157"/>
      <c r="S31" s="157"/>
      <c r="T31" s="157"/>
      <c r="U31" s="125">
        <f t="shared" ref="U31:U32" si="6">ROUNDDOWN((J31*M31/100),-1)</f>
        <v>927380</v>
      </c>
    </row>
    <row r="32" spans="2:23" ht="18" customHeight="1">
      <c r="B32" s="123"/>
      <c r="C32" s="157"/>
      <c r="D32" s="157"/>
      <c r="E32" s="87"/>
      <c r="F32" s="87"/>
      <c r="G32" s="87">
        <f t="shared" si="0"/>
        <v>0</v>
      </c>
      <c r="H32" s="72"/>
      <c r="I32" s="124" t="s">
        <v>163</v>
      </c>
      <c r="J32" s="126">
        <f>U10+U21</f>
        <v>115923000</v>
      </c>
      <c r="K32" s="127" t="s">
        <v>28</v>
      </c>
      <c r="L32" s="127" t="s">
        <v>29</v>
      </c>
      <c r="M32" s="238">
        <v>0.78</v>
      </c>
      <c r="N32" s="127" t="s">
        <v>8</v>
      </c>
      <c r="O32" s="127"/>
      <c r="P32" s="128"/>
      <c r="Q32" s="157"/>
      <c r="R32" s="157"/>
      <c r="S32" s="157"/>
      <c r="T32" s="157"/>
      <c r="U32" s="125">
        <f t="shared" si="6"/>
        <v>904190</v>
      </c>
    </row>
    <row r="33" spans="2:23" ht="18.75" customHeight="1">
      <c r="B33" s="123"/>
      <c r="C33" s="157"/>
      <c r="D33" s="157" t="s">
        <v>35</v>
      </c>
      <c r="E33" s="87">
        <v>1300000</v>
      </c>
      <c r="F33" s="87">
        <f>U33</f>
        <v>900000</v>
      </c>
      <c r="G33" s="87">
        <f t="shared" si="0"/>
        <v>-400000</v>
      </c>
      <c r="H33" s="72">
        <f t="shared" ref="H33" si="7">F33/E33*100-100</f>
        <v>-30.769230769230774</v>
      </c>
      <c r="I33" s="124" t="s">
        <v>35</v>
      </c>
      <c r="J33" s="126" t="s">
        <v>1</v>
      </c>
      <c r="K33" s="127" t="s">
        <v>1</v>
      </c>
      <c r="L33" s="127" t="s">
        <v>1</v>
      </c>
      <c r="M33" s="128" t="s">
        <v>1</v>
      </c>
      <c r="N33" s="127" t="s">
        <v>1</v>
      </c>
      <c r="O33" s="127" t="s">
        <v>1</v>
      </c>
      <c r="P33" s="128" t="s">
        <v>1</v>
      </c>
      <c r="Q33" s="157" t="s">
        <v>1</v>
      </c>
      <c r="R33" s="157"/>
      <c r="S33" s="157"/>
      <c r="T33" s="157"/>
      <c r="U33" s="125">
        <f>SUM(U34:U36)</f>
        <v>900000</v>
      </c>
      <c r="V33" s="23">
        <v>400000</v>
      </c>
    </row>
    <row r="34" spans="2:23" ht="18" customHeight="1">
      <c r="B34" s="123"/>
      <c r="C34" s="157"/>
      <c r="D34" s="157"/>
      <c r="E34" s="87"/>
      <c r="F34" s="87"/>
      <c r="G34" s="87">
        <f t="shared" si="0"/>
        <v>0</v>
      </c>
      <c r="H34" s="72"/>
      <c r="I34" s="124" t="s">
        <v>95</v>
      </c>
      <c r="J34" s="126">
        <v>400000</v>
      </c>
      <c r="K34" s="127" t="s">
        <v>28</v>
      </c>
      <c r="L34" s="127" t="s">
        <v>29</v>
      </c>
      <c r="M34" s="128">
        <v>1</v>
      </c>
      <c r="N34" s="127" t="s">
        <v>33</v>
      </c>
      <c r="O34" s="127" t="s">
        <v>1</v>
      </c>
      <c r="P34" s="128" t="s">
        <v>1</v>
      </c>
      <c r="Q34" s="157" t="s">
        <v>1</v>
      </c>
      <c r="R34" s="157"/>
      <c r="S34" s="157"/>
      <c r="T34" s="157"/>
      <c r="U34" s="125">
        <f>+J34*M34</f>
        <v>400000</v>
      </c>
      <c r="V34" s="23">
        <v>400000</v>
      </c>
    </row>
    <row r="35" spans="2:23" ht="18" customHeight="1">
      <c r="B35" s="123"/>
      <c r="C35" s="157"/>
      <c r="D35" s="157"/>
      <c r="E35" s="87"/>
      <c r="F35" s="87"/>
      <c r="G35" s="87">
        <f t="shared" si="0"/>
        <v>0</v>
      </c>
      <c r="H35" s="72"/>
      <c r="I35" s="124" t="s">
        <v>172</v>
      </c>
      <c r="J35" s="126">
        <v>400000</v>
      </c>
      <c r="K35" s="127" t="s">
        <v>28</v>
      </c>
      <c r="L35" s="127" t="s">
        <v>29</v>
      </c>
      <c r="M35" s="128">
        <v>1</v>
      </c>
      <c r="N35" s="127" t="s">
        <v>33</v>
      </c>
      <c r="O35" s="127"/>
      <c r="P35" s="128"/>
      <c r="Q35" s="157"/>
      <c r="R35" s="157"/>
      <c r="S35" s="157"/>
      <c r="T35" s="157"/>
      <c r="U35" s="125">
        <f>+J35*M35</f>
        <v>400000</v>
      </c>
      <c r="V35" s="23">
        <v>0</v>
      </c>
    </row>
    <row r="36" spans="2:23" ht="18" customHeight="1">
      <c r="B36" s="123"/>
      <c r="C36" s="157"/>
      <c r="D36" s="157"/>
      <c r="E36" s="87"/>
      <c r="F36" s="87"/>
      <c r="G36" s="87">
        <f t="shared" si="0"/>
        <v>0</v>
      </c>
      <c r="H36" s="72"/>
      <c r="I36" s="124" t="s">
        <v>202</v>
      </c>
      <c r="J36" s="126">
        <v>100000</v>
      </c>
      <c r="K36" s="127" t="s">
        <v>28</v>
      </c>
      <c r="L36" s="127" t="s">
        <v>29</v>
      </c>
      <c r="M36" s="128">
        <v>1</v>
      </c>
      <c r="N36" s="127" t="s">
        <v>33</v>
      </c>
      <c r="O36" s="127"/>
      <c r="P36" s="128"/>
      <c r="Q36" s="157"/>
      <c r="R36" s="157"/>
      <c r="S36" s="157"/>
      <c r="T36" s="157"/>
      <c r="U36" s="125">
        <f>+J36*M36</f>
        <v>100000</v>
      </c>
      <c r="V36" s="23">
        <v>0</v>
      </c>
    </row>
    <row r="37" spans="2:23" ht="18" customHeight="1">
      <c r="B37" s="123" t="s">
        <v>1</v>
      </c>
      <c r="C37" s="157" t="s">
        <v>36</v>
      </c>
      <c r="D37" s="157" t="s">
        <v>11</v>
      </c>
      <c r="E37" s="87">
        <f>SUM(E39,E38)</f>
        <v>3200000</v>
      </c>
      <c r="F37" s="87">
        <f>SUM(F38:F39)</f>
        <v>3000000</v>
      </c>
      <c r="G37" s="87">
        <f t="shared" si="0"/>
        <v>-200000</v>
      </c>
      <c r="H37" s="111">
        <f t="shared" ref="H37:H42" si="8">F37/E37*100-100</f>
        <v>-6.25</v>
      </c>
      <c r="I37" s="124" t="s">
        <v>36</v>
      </c>
      <c r="J37" s="126" t="s">
        <v>1</v>
      </c>
      <c r="K37" s="127" t="s">
        <v>1</v>
      </c>
      <c r="L37" s="127" t="s">
        <v>1</v>
      </c>
      <c r="M37" s="128" t="s">
        <v>1</v>
      </c>
      <c r="N37" s="127" t="s">
        <v>1</v>
      </c>
      <c r="O37" s="127" t="s">
        <v>1</v>
      </c>
      <c r="P37" s="128" t="s">
        <v>1</v>
      </c>
      <c r="Q37" s="157" t="s">
        <v>1</v>
      </c>
      <c r="R37" s="157"/>
      <c r="S37" s="157"/>
      <c r="T37" s="157"/>
      <c r="U37" s="125">
        <f>U38+U39</f>
        <v>3000000</v>
      </c>
    </row>
    <row r="38" spans="2:23" ht="18" customHeight="1">
      <c r="B38" s="123"/>
      <c r="C38" s="157"/>
      <c r="D38" s="157" t="s">
        <v>37</v>
      </c>
      <c r="E38" s="87">
        <v>2000000</v>
      </c>
      <c r="F38" s="87">
        <f>U38</f>
        <v>1400000</v>
      </c>
      <c r="G38" s="87">
        <f t="shared" si="0"/>
        <v>-600000</v>
      </c>
      <c r="H38" s="72">
        <f t="shared" si="8"/>
        <v>-30</v>
      </c>
      <c r="I38" s="124" t="s">
        <v>37</v>
      </c>
      <c r="J38" s="126">
        <v>350000</v>
      </c>
      <c r="K38" s="127" t="s">
        <v>28</v>
      </c>
      <c r="L38" s="127" t="s">
        <v>29</v>
      </c>
      <c r="M38" s="128">
        <v>4</v>
      </c>
      <c r="N38" s="127" t="s">
        <v>32</v>
      </c>
      <c r="O38" s="127" t="s">
        <v>1</v>
      </c>
      <c r="P38" s="128" t="s">
        <v>1</v>
      </c>
      <c r="Q38" s="157" t="s">
        <v>1</v>
      </c>
      <c r="R38" s="157"/>
      <c r="S38" s="157"/>
      <c r="T38" s="157"/>
      <c r="U38" s="125">
        <f>+J38*M38</f>
        <v>1400000</v>
      </c>
      <c r="V38" s="23">
        <v>1113470</v>
      </c>
      <c r="W38" s="67">
        <v>0</v>
      </c>
    </row>
    <row r="39" spans="2:23" ht="18" customHeight="1">
      <c r="B39" s="123"/>
      <c r="C39" s="157"/>
      <c r="D39" s="157" t="s">
        <v>38</v>
      </c>
      <c r="E39" s="87">
        <v>1200000</v>
      </c>
      <c r="F39" s="87">
        <f>U39</f>
        <v>1600000</v>
      </c>
      <c r="G39" s="87">
        <f t="shared" si="0"/>
        <v>400000</v>
      </c>
      <c r="H39" s="72">
        <f t="shared" si="8"/>
        <v>33.333333333333314</v>
      </c>
      <c r="I39" s="124" t="s">
        <v>38</v>
      </c>
      <c r="J39" s="126">
        <v>400000</v>
      </c>
      <c r="K39" s="127" t="s">
        <v>28</v>
      </c>
      <c r="L39" s="127" t="s">
        <v>29</v>
      </c>
      <c r="M39" s="128">
        <v>4</v>
      </c>
      <c r="N39" s="127" t="s">
        <v>32</v>
      </c>
      <c r="O39" s="127"/>
      <c r="P39" s="128"/>
      <c r="Q39" s="157"/>
      <c r="R39" s="157"/>
      <c r="S39" s="157"/>
      <c r="T39" s="157"/>
      <c r="U39" s="125">
        <f>+J39*M39</f>
        <v>1600000</v>
      </c>
      <c r="V39" s="23">
        <v>1294900</v>
      </c>
      <c r="W39" s="67">
        <v>200000</v>
      </c>
    </row>
    <row r="40" spans="2:23" ht="18" customHeight="1">
      <c r="B40" s="123" t="s">
        <v>1</v>
      </c>
      <c r="C40" s="157" t="s">
        <v>39</v>
      </c>
      <c r="D40" s="157" t="s">
        <v>11</v>
      </c>
      <c r="E40" s="87">
        <f>SUM(E60,E57,E51,E48,E42,E41)</f>
        <v>48250000</v>
      </c>
      <c r="F40" s="87">
        <f>SUM(F41:F61)</f>
        <v>45035000</v>
      </c>
      <c r="G40" s="87">
        <f t="shared" si="0"/>
        <v>-3215000</v>
      </c>
      <c r="H40" s="72">
        <f t="shared" si="8"/>
        <v>-6.663212435233163</v>
      </c>
      <c r="I40" s="124"/>
      <c r="J40" s="126" t="s">
        <v>1</v>
      </c>
      <c r="K40" s="127" t="s">
        <v>1</v>
      </c>
      <c r="L40" s="127" t="s">
        <v>1</v>
      </c>
      <c r="M40" s="128" t="s">
        <v>1</v>
      </c>
      <c r="N40" s="127" t="s">
        <v>1</v>
      </c>
      <c r="O40" s="127" t="s">
        <v>1</v>
      </c>
      <c r="P40" s="128" t="s">
        <v>1</v>
      </c>
      <c r="Q40" s="157" t="s">
        <v>1</v>
      </c>
      <c r="R40" s="157"/>
      <c r="S40" s="157"/>
      <c r="T40" s="157"/>
      <c r="U40" s="125">
        <f>U41+U42+U48+U51+U57+U60</f>
        <v>45035000</v>
      </c>
    </row>
    <row r="41" spans="2:23" ht="18" customHeight="1">
      <c r="B41" s="123"/>
      <c r="C41" s="157"/>
      <c r="D41" s="157" t="s">
        <v>40</v>
      </c>
      <c r="E41" s="87">
        <v>800000</v>
      </c>
      <c r="F41" s="87">
        <f>U41</f>
        <v>300000</v>
      </c>
      <c r="G41" s="87">
        <f t="shared" si="0"/>
        <v>-500000</v>
      </c>
      <c r="H41" s="72">
        <f t="shared" si="8"/>
        <v>-62.5</v>
      </c>
      <c r="I41" s="124" t="s">
        <v>166</v>
      </c>
      <c r="J41" s="126">
        <v>75000</v>
      </c>
      <c r="K41" s="127" t="s">
        <v>28</v>
      </c>
      <c r="L41" s="127" t="s">
        <v>29</v>
      </c>
      <c r="M41" s="128">
        <v>4</v>
      </c>
      <c r="N41" s="127" t="s">
        <v>32</v>
      </c>
      <c r="O41" s="127" t="s">
        <v>1</v>
      </c>
      <c r="P41" s="128" t="s">
        <v>1</v>
      </c>
      <c r="Q41" s="157" t="s">
        <v>1</v>
      </c>
      <c r="R41" s="157"/>
      <c r="S41" s="157"/>
      <c r="T41" s="157"/>
      <c r="U41" s="125">
        <f>+J41*M41</f>
        <v>300000</v>
      </c>
      <c r="V41" s="23">
        <v>216800</v>
      </c>
      <c r="W41" s="67">
        <v>80000</v>
      </c>
    </row>
    <row r="42" spans="2:23" ht="18" customHeight="1">
      <c r="B42" s="123"/>
      <c r="C42" s="157"/>
      <c r="D42" s="157" t="s">
        <v>41</v>
      </c>
      <c r="E42" s="87">
        <v>11610000</v>
      </c>
      <c r="F42" s="87">
        <f>U42</f>
        <v>14960000</v>
      </c>
      <c r="G42" s="87">
        <f t="shared" si="0"/>
        <v>3350000</v>
      </c>
      <c r="H42" s="72">
        <f t="shared" si="8"/>
        <v>28.854435831180012</v>
      </c>
      <c r="I42" s="124" t="s">
        <v>167</v>
      </c>
      <c r="J42" s="126" t="s">
        <v>1</v>
      </c>
      <c r="K42" s="127" t="s">
        <v>1</v>
      </c>
      <c r="L42" s="127" t="s">
        <v>1</v>
      </c>
      <c r="M42" s="128" t="s">
        <v>1</v>
      </c>
      <c r="N42" s="127" t="s">
        <v>1</v>
      </c>
      <c r="O42" s="127" t="s">
        <v>1</v>
      </c>
      <c r="P42" s="128" t="s">
        <v>1</v>
      </c>
      <c r="Q42" s="157" t="s">
        <v>1</v>
      </c>
      <c r="R42" s="157"/>
      <c r="S42" s="157"/>
      <c r="T42" s="157"/>
      <c r="U42" s="125">
        <f>SUM(U43:U47)</f>
        <v>14960000</v>
      </c>
      <c r="V42" s="23">
        <v>13417090</v>
      </c>
    </row>
    <row r="43" spans="2:23" ht="18" customHeight="1">
      <c r="B43" s="123"/>
      <c r="C43" s="157"/>
      <c r="D43" s="157"/>
      <c r="E43" s="87"/>
      <c r="F43" s="87"/>
      <c r="G43" s="87">
        <f t="shared" si="0"/>
        <v>0</v>
      </c>
      <c r="H43" s="72"/>
      <c r="I43" s="124" t="s">
        <v>52</v>
      </c>
      <c r="J43" s="126">
        <v>145000</v>
      </c>
      <c r="K43" s="127" t="s">
        <v>28</v>
      </c>
      <c r="L43" s="127" t="s">
        <v>29</v>
      </c>
      <c r="M43" s="128">
        <v>10</v>
      </c>
      <c r="N43" s="127" t="s">
        <v>30</v>
      </c>
      <c r="O43" s="127" t="s">
        <v>1</v>
      </c>
      <c r="P43" s="128" t="s">
        <v>1</v>
      </c>
      <c r="Q43" s="157" t="s">
        <v>1</v>
      </c>
      <c r="R43" s="157"/>
      <c r="S43" s="157"/>
      <c r="T43" s="157"/>
      <c r="U43" s="125">
        <f t="shared" ref="U43:U47" si="9">J43*M43</f>
        <v>1450000</v>
      </c>
      <c r="V43" s="23">
        <v>1330720</v>
      </c>
    </row>
    <row r="44" spans="2:23" ht="18" customHeight="1">
      <c r="B44" s="123"/>
      <c r="C44" s="157"/>
      <c r="D44" s="157"/>
      <c r="E44" s="87"/>
      <c r="F44" s="87"/>
      <c r="G44" s="87">
        <f t="shared" si="0"/>
        <v>0</v>
      </c>
      <c r="H44" s="72"/>
      <c r="I44" s="124" t="s">
        <v>144</v>
      </c>
      <c r="J44" s="126">
        <v>200000</v>
      </c>
      <c r="K44" s="127" t="s">
        <v>28</v>
      </c>
      <c r="L44" s="127" t="s">
        <v>29</v>
      </c>
      <c r="M44" s="128">
        <v>10</v>
      </c>
      <c r="N44" s="127" t="s">
        <v>30</v>
      </c>
      <c r="O44" s="127"/>
      <c r="P44" s="128"/>
      <c r="Q44" s="157"/>
      <c r="R44" s="157"/>
      <c r="S44" s="157"/>
      <c r="T44" s="157"/>
      <c r="U44" s="125">
        <f t="shared" si="9"/>
        <v>2000000</v>
      </c>
      <c r="V44" s="23">
        <v>2000000</v>
      </c>
    </row>
    <row r="45" spans="2:23" ht="18" customHeight="1">
      <c r="B45" s="123"/>
      <c r="C45" s="157"/>
      <c r="D45" s="157"/>
      <c r="E45" s="87"/>
      <c r="F45" s="87"/>
      <c r="G45" s="87">
        <f t="shared" si="0"/>
        <v>0</v>
      </c>
      <c r="H45" s="72"/>
      <c r="I45" s="124" t="s">
        <v>53</v>
      </c>
      <c r="J45" s="126">
        <v>320000</v>
      </c>
      <c r="K45" s="127" t="s">
        <v>28</v>
      </c>
      <c r="L45" s="127" t="s">
        <v>29</v>
      </c>
      <c r="M45" s="128">
        <v>10</v>
      </c>
      <c r="N45" s="127" t="s">
        <v>30</v>
      </c>
      <c r="O45" s="127" t="s">
        <v>1</v>
      </c>
      <c r="P45" s="128" t="s">
        <v>1</v>
      </c>
      <c r="Q45" s="157" t="s">
        <v>1</v>
      </c>
      <c r="R45" s="157"/>
      <c r="S45" s="157"/>
      <c r="T45" s="157"/>
      <c r="U45" s="125">
        <f t="shared" si="9"/>
        <v>3200000</v>
      </c>
    </row>
    <row r="46" spans="2:23" ht="18" customHeight="1">
      <c r="B46" s="123"/>
      <c r="C46" s="157"/>
      <c r="D46" s="157"/>
      <c r="E46" s="87"/>
      <c r="F46" s="87"/>
      <c r="G46" s="87">
        <f t="shared" si="0"/>
        <v>0</v>
      </c>
      <c r="H46" s="72"/>
      <c r="I46" s="124" t="s">
        <v>139</v>
      </c>
      <c r="J46" s="126">
        <v>231000</v>
      </c>
      <c r="K46" s="127" t="s">
        <v>28</v>
      </c>
      <c r="L46" s="127" t="s">
        <v>29</v>
      </c>
      <c r="M46" s="128">
        <v>10</v>
      </c>
      <c r="N46" s="127" t="s">
        <v>30</v>
      </c>
      <c r="O46" s="127"/>
      <c r="P46" s="128"/>
      <c r="Q46" s="157"/>
      <c r="R46" s="157"/>
      <c r="S46" s="157"/>
      <c r="T46" s="157"/>
      <c r="U46" s="125">
        <f>+J46*M46</f>
        <v>2310000</v>
      </c>
      <c r="V46" s="23">
        <v>2310000</v>
      </c>
    </row>
    <row r="47" spans="2:23" ht="18" customHeight="1">
      <c r="B47" s="123"/>
      <c r="C47" s="157"/>
      <c r="D47" s="157"/>
      <c r="E47" s="87"/>
      <c r="F47" s="87"/>
      <c r="G47" s="87">
        <f t="shared" si="0"/>
        <v>0</v>
      </c>
      <c r="H47" s="72"/>
      <c r="I47" s="124" t="s">
        <v>54</v>
      </c>
      <c r="J47" s="126">
        <v>600000</v>
      </c>
      <c r="K47" s="127" t="s">
        <v>28</v>
      </c>
      <c r="L47" s="127" t="s">
        <v>29</v>
      </c>
      <c r="M47" s="128">
        <v>10</v>
      </c>
      <c r="N47" s="127" t="s">
        <v>30</v>
      </c>
      <c r="O47" s="127" t="s">
        <v>1</v>
      </c>
      <c r="P47" s="128" t="s">
        <v>1</v>
      </c>
      <c r="Q47" s="157" t="s">
        <v>1</v>
      </c>
      <c r="R47" s="157"/>
      <c r="S47" s="157"/>
      <c r="T47" s="157"/>
      <c r="U47" s="125">
        <f t="shared" si="9"/>
        <v>6000000</v>
      </c>
    </row>
    <row r="48" spans="2:23" ht="18" customHeight="1">
      <c r="B48" s="123"/>
      <c r="C48" s="157"/>
      <c r="D48" s="157" t="s">
        <v>122</v>
      </c>
      <c r="E48" s="87">
        <v>6500000</v>
      </c>
      <c r="F48" s="87">
        <f>U48</f>
        <v>5300000</v>
      </c>
      <c r="G48" s="87">
        <f t="shared" si="0"/>
        <v>-1200000</v>
      </c>
      <c r="H48" s="72">
        <f t="shared" ref="H48" si="10">F48/E48*100-100</f>
        <v>-18.461538461538467</v>
      </c>
      <c r="I48" s="124" t="s">
        <v>122</v>
      </c>
      <c r="J48" s="126" t="s">
        <v>1</v>
      </c>
      <c r="K48" s="127" t="s">
        <v>1</v>
      </c>
      <c r="L48" s="127" t="s">
        <v>1</v>
      </c>
      <c r="M48" s="128" t="s">
        <v>1</v>
      </c>
      <c r="N48" s="127" t="s">
        <v>1</v>
      </c>
      <c r="O48" s="127" t="s">
        <v>1</v>
      </c>
      <c r="P48" s="128" t="s">
        <v>1</v>
      </c>
      <c r="Q48" s="157" t="s">
        <v>1</v>
      </c>
      <c r="R48" s="157"/>
      <c r="S48" s="157"/>
      <c r="T48" s="157"/>
      <c r="U48" s="125">
        <f>SUM(U49:U50)</f>
        <v>5300000</v>
      </c>
      <c r="V48" s="23">
        <v>5000000</v>
      </c>
    </row>
    <row r="49" spans="2:23" ht="18" customHeight="1">
      <c r="B49" s="123"/>
      <c r="C49" s="157"/>
      <c r="D49" s="157"/>
      <c r="E49" s="87"/>
      <c r="F49" s="87"/>
      <c r="G49" s="87">
        <f t="shared" si="0"/>
        <v>0</v>
      </c>
      <c r="H49" s="72"/>
      <c r="I49" s="124" t="s">
        <v>136</v>
      </c>
      <c r="J49" s="126">
        <v>450000</v>
      </c>
      <c r="K49" s="127" t="s">
        <v>28</v>
      </c>
      <c r="L49" s="127" t="s">
        <v>29</v>
      </c>
      <c r="M49" s="128">
        <v>10</v>
      </c>
      <c r="N49" s="127" t="s">
        <v>30</v>
      </c>
      <c r="O49" s="127" t="s">
        <v>1</v>
      </c>
      <c r="P49" s="128" t="s">
        <v>1</v>
      </c>
      <c r="Q49" s="157" t="s">
        <v>1</v>
      </c>
      <c r="R49" s="157"/>
      <c r="S49" s="157"/>
      <c r="T49" s="157"/>
      <c r="U49" s="125">
        <f>+J49*M49</f>
        <v>4500000</v>
      </c>
    </row>
    <row r="50" spans="2:23" ht="18" customHeight="1">
      <c r="B50" s="123"/>
      <c r="C50" s="157"/>
      <c r="D50" s="157"/>
      <c r="E50" s="87"/>
      <c r="F50" s="87"/>
      <c r="G50" s="87">
        <f t="shared" si="0"/>
        <v>0</v>
      </c>
      <c r="H50" s="72"/>
      <c r="I50" s="124" t="s">
        <v>137</v>
      </c>
      <c r="J50" s="126">
        <v>80000</v>
      </c>
      <c r="K50" s="127" t="s">
        <v>28</v>
      </c>
      <c r="L50" s="127" t="s">
        <v>29</v>
      </c>
      <c r="M50" s="128">
        <v>10</v>
      </c>
      <c r="N50" s="127" t="s">
        <v>30</v>
      </c>
      <c r="O50" s="127" t="s">
        <v>1</v>
      </c>
      <c r="P50" s="128" t="s">
        <v>1</v>
      </c>
      <c r="Q50" s="157" t="s">
        <v>1</v>
      </c>
      <c r="R50" s="157"/>
      <c r="S50" s="157"/>
      <c r="T50" s="157"/>
      <c r="U50" s="125">
        <f>+J50*M50</f>
        <v>800000</v>
      </c>
      <c r="V50" s="23">
        <v>695980</v>
      </c>
    </row>
    <row r="51" spans="2:23" ht="18" customHeight="1">
      <c r="B51" s="123"/>
      <c r="C51" s="157"/>
      <c r="D51" s="157" t="s">
        <v>59</v>
      </c>
      <c r="E51" s="87">
        <v>4640000</v>
      </c>
      <c r="F51" s="87">
        <f>U51</f>
        <v>4490000</v>
      </c>
      <c r="G51" s="87">
        <f t="shared" si="0"/>
        <v>-150000</v>
      </c>
      <c r="H51" s="72">
        <f t="shared" ref="H51" si="11">F51/E51*100-100</f>
        <v>-3.2327586206896513</v>
      </c>
      <c r="I51" s="124" t="s">
        <v>59</v>
      </c>
      <c r="J51" s="126" t="s">
        <v>1</v>
      </c>
      <c r="K51" s="127" t="s">
        <v>1</v>
      </c>
      <c r="L51" s="127" t="s">
        <v>1</v>
      </c>
      <c r="M51" s="128" t="s">
        <v>1</v>
      </c>
      <c r="N51" s="127" t="s">
        <v>1</v>
      </c>
      <c r="O51" s="127" t="s">
        <v>1</v>
      </c>
      <c r="P51" s="128" t="s">
        <v>1</v>
      </c>
      <c r="Q51" s="157" t="s">
        <v>1</v>
      </c>
      <c r="R51" s="157"/>
      <c r="S51" s="157"/>
      <c r="T51" s="157"/>
      <c r="U51" s="125">
        <f>SUM(U52:U56)</f>
        <v>4490000</v>
      </c>
      <c r="V51" s="23">
        <v>4258950</v>
      </c>
    </row>
    <row r="52" spans="2:23" ht="18" customHeight="1">
      <c r="B52" s="123"/>
      <c r="C52" s="157"/>
      <c r="D52" s="157"/>
      <c r="E52" s="87"/>
      <c r="F52" s="87"/>
      <c r="G52" s="87">
        <f t="shared" si="0"/>
        <v>0</v>
      </c>
      <c r="H52" s="72"/>
      <c r="I52" s="124" t="s">
        <v>56</v>
      </c>
      <c r="J52" s="126">
        <v>25000</v>
      </c>
      <c r="K52" s="127" t="s">
        <v>28</v>
      </c>
      <c r="L52" s="127" t="s">
        <v>29</v>
      </c>
      <c r="M52" s="128">
        <v>2</v>
      </c>
      <c r="N52" s="127" t="s">
        <v>31</v>
      </c>
      <c r="O52" s="127" t="s">
        <v>1</v>
      </c>
      <c r="P52" s="128" t="s">
        <v>1</v>
      </c>
      <c r="Q52" s="157" t="s">
        <v>1</v>
      </c>
      <c r="R52" s="157"/>
      <c r="S52" s="157"/>
      <c r="T52" s="157"/>
      <c r="U52" s="125">
        <f>+J52*M52</f>
        <v>50000</v>
      </c>
      <c r="V52" s="23">
        <v>35000</v>
      </c>
    </row>
    <row r="53" spans="2:23" ht="18" customHeight="1">
      <c r="B53" s="123"/>
      <c r="C53" s="157"/>
      <c r="D53" s="157"/>
      <c r="E53" s="87"/>
      <c r="F53" s="87"/>
      <c r="G53" s="87">
        <f t="shared" si="0"/>
        <v>0</v>
      </c>
      <c r="H53" s="72"/>
      <c r="I53" s="124" t="s">
        <v>57</v>
      </c>
      <c r="J53" s="126">
        <v>500000</v>
      </c>
      <c r="K53" s="127" t="s">
        <v>28</v>
      </c>
      <c r="L53" s="127" t="s">
        <v>29</v>
      </c>
      <c r="M53" s="128">
        <v>1</v>
      </c>
      <c r="N53" s="127" t="s">
        <v>33</v>
      </c>
      <c r="O53" s="127" t="s">
        <v>1</v>
      </c>
      <c r="P53" s="128" t="s">
        <v>1</v>
      </c>
      <c r="Q53" s="157" t="s">
        <v>1</v>
      </c>
      <c r="R53" s="157"/>
      <c r="S53" s="157"/>
      <c r="T53" s="157"/>
      <c r="U53" s="125">
        <f>+J53*M53</f>
        <v>500000</v>
      </c>
    </row>
    <row r="54" spans="2:23" ht="18" customHeight="1">
      <c r="B54" s="123"/>
      <c r="C54" s="157"/>
      <c r="D54" s="157"/>
      <c r="E54" s="87"/>
      <c r="F54" s="87"/>
      <c r="G54" s="87">
        <f t="shared" si="0"/>
        <v>0</v>
      </c>
      <c r="H54" s="72"/>
      <c r="I54" s="124" t="s">
        <v>58</v>
      </c>
      <c r="J54" s="126">
        <v>200000</v>
      </c>
      <c r="K54" s="127" t="s">
        <v>28</v>
      </c>
      <c r="L54" s="127" t="s">
        <v>29</v>
      </c>
      <c r="M54" s="128">
        <v>10</v>
      </c>
      <c r="N54" s="127" t="s">
        <v>30</v>
      </c>
      <c r="O54" s="127"/>
      <c r="P54" s="128"/>
      <c r="Q54" s="157"/>
      <c r="R54" s="157"/>
      <c r="S54" s="157"/>
      <c r="T54" s="157"/>
      <c r="U54" s="125">
        <f>+J54*M54</f>
        <v>2000000</v>
      </c>
    </row>
    <row r="55" spans="2:23" ht="18" customHeight="1">
      <c r="B55" s="123"/>
      <c r="C55" s="157"/>
      <c r="D55" s="157"/>
      <c r="E55" s="87"/>
      <c r="F55" s="87"/>
      <c r="G55" s="87">
        <f t="shared" si="0"/>
        <v>0</v>
      </c>
      <c r="H55" s="72"/>
      <c r="I55" s="124" t="s">
        <v>60</v>
      </c>
      <c r="J55" s="126">
        <v>850000</v>
      </c>
      <c r="K55" s="127" t="s">
        <v>28</v>
      </c>
      <c r="L55" s="127" t="s">
        <v>29</v>
      </c>
      <c r="M55" s="128">
        <v>2</v>
      </c>
      <c r="N55" s="127" t="s">
        <v>55</v>
      </c>
      <c r="O55" s="127"/>
      <c r="P55" s="128"/>
      <c r="Q55" s="157"/>
      <c r="R55" s="157"/>
      <c r="S55" s="157"/>
      <c r="T55" s="157"/>
      <c r="U55" s="125">
        <f>+J55*M55</f>
        <v>1700000</v>
      </c>
      <c r="V55" s="23">
        <v>1637560</v>
      </c>
      <c r="W55" s="23"/>
    </row>
    <row r="56" spans="2:23" ht="18" customHeight="1">
      <c r="B56" s="123"/>
      <c r="C56" s="157"/>
      <c r="D56" s="157"/>
      <c r="E56" s="87"/>
      <c r="F56" s="87"/>
      <c r="G56" s="87">
        <f t="shared" si="0"/>
        <v>0</v>
      </c>
      <c r="H56" s="72"/>
      <c r="I56" s="124" t="s">
        <v>61</v>
      </c>
      <c r="J56" s="126">
        <v>60000</v>
      </c>
      <c r="K56" s="127" t="s">
        <v>28</v>
      </c>
      <c r="L56" s="127" t="s">
        <v>29</v>
      </c>
      <c r="M56" s="128">
        <v>2</v>
      </c>
      <c r="N56" s="127" t="s">
        <v>55</v>
      </c>
      <c r="O56" s="127" t="s">
        <v>29</v>
      </c>
      <c r="P56" s="128">
        <v>2</v>
      </c>
      <c r="Q56" s="127" t="s">
        <v>33</v>
      </c>
      <c r="R56" s="157"/>
      <c r="S56" s="157"/>
      <c r="T56" s="157"/>
      <c r="U56" s="125">
        <f>+J56*M56*P56</f>
        <v>240000</v>
      </c>
    </row>
    <row r="57" spans="2:23" ht="18" customHeight="1">
      <c r="B57" s="123"/>
      <c r="C57" s="157"/>
      <c r="D57" s="157" t="s">
        <v>42</v>
      </c>
      <c r="E57" s="87">
        <v>8000000</v>
      </c>
      <c r="F57" s="87">
        <f>U57</f>
        <v>7000000</v>
      </c>
      <c r="G57" s="87">
        <f t="shared" si="0"/>
        <v>-1000000</v>
      </c>
      <c r="H57" s="72">
        <f t="shared" ref="H57" si="12">F57/E57*100-100</f>
        <v>-12.5</v>
      </c>
      <c r="I57" s="124" t="s">
        <v>42</v>
      </c>
      <c r="J57" s="126" t="s">
        <v>1</v>
      </c>
      <c r="K57" s="127" t="s">
        <v>1</v>
      </c>
      <c r="L57" s="127" t="s">
        <v>1</v>
      </c>
      <c r="M57" s="128" t="s">
        <v>1</v>
      </c>
      <c r="N57" s="127" t="s">
        <v>1</v>
      </c>
      <c r="O57" s="127" t="s">
        <v>1</v>
      </c>
      <c r="P57" s="128" t="s">
        <v>1</v>
      </c>
      <c r="Q57" s="157" t="s">
        <v>1</v>
      </c>
      <c r="R57" s="157"/>
      <c r="S57" s="157"/>
      <c r="T57" s="157"/>
      <c r="U57" s="125">
        <f>SUM(U58:U59)</f>
        <v>7000000</v>
      </c>
    </row>
    <row r="58" spans="2:23" ht="18" customHeight="1">
      <c r="B58" s="123"/>
      <c r="C58" s="157"/>
      <c r="D58" s="157"/>
      <c r="E58" s="87"/>
      <c r="F58" s="87"/>
      <c r="G58" s="87">
        <f t="shared" si="0"/>
        <v>0</v>
      </c>
      <c r="H58" s="72"/>
      <c r="I58" s="124" t="s">
        <v>43</v>
      </c>
      <c r="J58" s="126">
        <v>300000</v>
      </c>
      <c r="K58" s="127" t="s">
        <v>28</v>
      </c>
      <c r="L58" s="127" t="s">
        <v>29</v>
      </c>
      <c r="M58" s="128">
        <v>10</v>
      </c>
      <c r="N58" s="127" t="s">
        <v>30</v>
      </c>
      <c r="O58" s="127" t="s">
        <v>29</v>
      </c>
      <c r="P58" s="128">
        <v>2</v>
      </c>
      <c r="Q58" s="127" t="s">
        <v>55</v>
      </c>
      <c r="R58" s="157"/>
      <c r="S58" s="157"/>
      <c r="T58" s="157"/>
      <c r="U58" s="125">
        <f>+J58*M58*P58</f>
        <v>6000000</v>
      </c>
    </row>
    <row r="59" spans="2:23" ht="18" customHeight="1">
      <c r="B59" s="123"/>
      <c r="C59" s="157"/>
      <c r="D59" s="157"/>
      <c r="E59" s="87"/>
      <c r="F59" s="87"/>
      <c r="G59" s="87">
        <f t="shared" si="0"/>
        <v>0</v>
      </c>
      <c r="H59" s="72"/>
      <c r="I59" s="239" t="s">
        <v>189</v>
      </c>
      <c r="J59" s="126">
        <v>250000</v>
      </c>
      <c r="K59" s="127" t="s">
        <v>28</v>
      </c>
      <c r="L59" s="127" t="s">
        <v>29</v>
      </c>
      <c r="M59" s="128">
        <v>2</v>
      </c>
      <c r="N59" s="127" t="s">
        <v>33</v>
      </c>
      <c r="O59" s="127" t="s">
        <v>29</v>
      </c>
      <c r="P59" s="128">
        <v>2</v>
      </c>
      <c r="Q59" s="127" t="s">
        <v>55</v>
      </c>
      <c r="R59" s="157"/>
      <c r="S59" s="157"/>
      <c r="T59" s="157"/>
      <c r="U59" s="125">
        <f>+J59*M59*P59</f>
        <v>1000000</v>
      </c>
    </row>
    <row r="60" spans="2:23" ht="18" customHeight="1">
      <c r="B60" s="123"/>
      <c r="C60" s="157"/>
      <c r="D60" s="157" t="s">
        <v>160</v>
      </c>
      <c r="E60" s="87">
        <v>16700000</v>
      </c>
      <c r="F60" s="87">
        <f>U60</f>
        <v>12985000</v>
      </c>
      <c r="G60" s="87">
        <f t="shared" si="0"/>
        <v>-3715000</v>
      </c>
      <c r="H60" s="72">
        <f t="shared" ref="H60" si="13">F60/E60*100-100</f>
        <v>-22.245508982035929</v>
      </c>
      <c r="I60" s="124" t="s">
        <v>160</v>
      </c>
      <c r="J60" s="126"/>
      <c r="K60" s="127"/>
      <c r="L60" s="127"/>
      <c r="M60" s="128"/>
      <c r="N60" s="127"/>
      <c r="O60" s="127"/>
      <c r="P60" s="128"/>
      <c r="Q60" s="127"/>
      <c r="R60" s="157"/>
      <c r="S60" s="157"/>
      <c r="T60" s="157"/>
      <c r="U60" s="125">
        <f>SUM(U61:U63)</f>
        <v>12985000</v>
      </c>
    </row>
    <row r="61" spans="2:23" ht="18" customHeight="1">
      <c r="B61" s="123"/>
      <c r="C61" s="157"/>
      <c r="D61" s="157"/>
      <c r="E61" s="87"/>
      <c r="F61" s="87"/>
      <c r="G61" s="87">
        <f t="shared" si="0"/>
        <v>0</v>
      </c>
      <c r="H61" s="72"/>
      <c r="I61" s="124" t="s">
        <v>164</v>
      </c>
      <c r="J61" s="126">
        <v>150000</v>
      </c>
      <c r="K61" s="127" t="s">
        <v>28</v>
      </c>
      <c r="L61" s="127" t="s">
        <v>29</v>
      </c>
      <c r="M61" s="128">
        <v>2</v>
      </c>
      <c r="N61" s="127" t="s">
        <v>33</v>
      </c>
      <c r="O61" s="127"/>
      <c r="P61" s="128"/>
      <c r="Q61" s="127"/>
      <c r="R61" s="157"/>
      <c r="S61" s="157"/>
      <c r="T61" s="157"/>
      <c r="U61" s="125">
        <f>+J61*M61</f>
        <v>300000</v>
      </c>
    </row>
    <row r="62" spans="2:23" ht="18" customHeight="1">
      <c r="B62" s="123"/>
      <c r="C62" s="157"/>
      <c r="D62" s="157"/>
      <c r="E62" s="87"/>
      <c r="F62" s="87"/>
      <c r="G62" s="87">
        <f t="shared" si="0"/>
        <v>0</v>
      </c>
      <c r="H62" s="72"/>
      <c r="I62" s="124" t="s">
        <v>188</v>
      </c>
      <c r="J62" s="126">
        <v>1100000</v>
      </c>
      <c r="K62" s="127" t="s">
        <v>28</v>
      </c>
      <c r="L62" s="127" t="s">
        <v>29</v>
      </c>
      <c r="M62" s="128">
        <v>9</v>
      </c>
      <c r="N62" s="127" t="s">
        <v>30</v>
      </c>
      <c r="O62" s="127"/>
      <c r="P62" s="128"/>
      <c r="Q62" s="157"/>
      <c r="R62" s="157"/>
      <c r="S62" s="157"/>
      <c r="T62" s="157"/>
      <c r="U62" s="125">
        <f>+J62*M62</f>
        <v>9900000</v>
      </c>
    </row>
    <row r="63" spans="2:23" ht="18" customHeight="1">
      <c r="B63" s="123"/>
      <c r="C63" s="157"/>
      <c r="D63" s="157"/>
      <c r="E63" s="87"/>
      <c r="F63" s="87"/>
      <c r="G63" s="87">
        <f t="shared" si="0"/>
        <v>0</v>
      </c>
      <c r="H63" s="72"/>
      <c r="I63" s="124" t="s">
        <v>190</v>
      </c>
      <c r="J63" s="126">
        <v>278500</v>
      </c>
      <c r="K63" s="127" t="s">
        <v>28</v>
      </c>
      <c r="L63" s="127" t="s">
        <v>29</v>
      </c>
      <c r="M63" s="128">
        <v>10</v>
      </c>
      <c r="N63" s="127" t="s">
        <v>30</v>
      </c>
      <c r="O63" s="127"/>
      <c r="P63" s="128"/>
      <c r="Q63" s="157"/>
      <c r="R63" s="157"/>
      <c r="S63" s="157"/>
      <c r="T63" s="157"/>
      <c r="U63" s="125">
        <f>+J63*M63</f>
        <v>2785000</v>
      </c>
    </row>
    <row r="64" spans="2:23" ht="18" customHeight="1">
      <c r="B64" s="123" t="s">
        <v>44</v>
      </c>
      <c r="C64" s="227" t="s">
        <v>11</v>
      </c>
      <c r="D64" s="227"/>
      <c r="E64" s="87">
        <f>SUM(E65,E68:E70,E71,E75,E78,E81,E83,E89,E94)</f>
        <v>49500000</v>
      </c>
      <c r="F64" s="87">
        <f>F65+F68+F69+F70+F71+F75+F78+F81+F83+F89+F94</f>
        <v>37135000</v>
      </c>
      <c r="G64" s="87">
        <f t="shared" si="0"/>
        <v>-12365000</v>
      </c>
      <c r="H64" s="72">
        <f t="shared" ref="H64:H65" si="14">F64/E64*100-100</f>
        <v>-24.979797979797979</v>
      </c>
      <c r="I64" s="124"/>
      <c r="J64" s="126" t="s">
        <v>1</v>
      </c>
      <c r="K64" s="127" t="s">
        <v>1</v>
      </c>
      <c r="L64" s="127" t="s">
        <v>1</v>
      </c>
      <c r="M64" s="128" t="s">
        <v>1</v>
      </c>
      <c r="N64" s="127" t="s">
        <v>1</v>
      </c>
      <c r="O64" s="127" t="s">
        <v>1</v>
      </c>
      <c r="P64" s="128" t="s">
        <v>1</v>
      </c>
      <c r="Q64" s="157" t="s">
        <v>1</v>
      </c>
      <c r="R64" s="157"/>
      <c r="S64" s="157"/>
      <c r="T64" s="157"/>
      <c r="U64" s="125">
        <f>SUM(U68:U70,U65,U71,U75,U78,U81,U83,U89,U94)</f>
        <v>37135000</v>
      </c>
    </row>
    <row r="65" spans="2:22" ht="18" customHeight="1">
      <c r="B65" s="123"/>
      <c r="C65" s="157" t="s">
        <v>39</v>
      </c>
      <c r="D65" s="157" t="s">
        <v>156</v>
      </c>
      <c r="E65" s="87">
        <v>19600000</v>
      </c>
      <c r="F65" s="87">
        <f>U65</f>
        <v>15000000</v>
      </c>
      <c r="G65" s="87">
        <f t="shared" si="0"/>
        <v>-4600000</v>
      </c>
      <c r="H65" s="72">
        <f t="shared" si="14"/>
        <v>-23.469387755102048</v>
      </c>
      <c r="I65" s="124" t="s">
        <v>156</v>
      </c>
      <c r="J65" s="126"/>
      <c r="K65" s="127"/>
      <c r="L65" s="127"/>
      <c r="M65" s="128"/>
      <c r="N65" s="127"/>
      <c r="O65" s="127"/>
      <c r="P65" s="128"/>
      <c r="Q65" s="127"/>
      <c r="R65" s="127"/>
      <c r="S65" s="128"/>
      <c r="T65" s="127"/>
      <c r="U65" s="125">
        <f>U66+U67</f>
        <v>15000000</v>
      </c>
    </row>
    <row r="66" spans="2:22" ht="18" customHeight="1">
      <c r="B66" s="123"/>
      <c r="C66" s="157"/>
      <c r="D66" s="157"/>
      <c r="E66" s="87"/>
      <c r="F66" s="87"/>
      <c r="G66" s="87">
        <f t="shared" si="0"/>
        <v>0</v>
      </c>
      <c r="H66" s="72"/>
      <c r="I66" s="124" t="s">
        <v>154</v>
      </c>
      <c r="J66" s="126">
        <v>2000</v>
      </c>
      <c r="K66" s="127" t="s">
        <v>28</v>
      </c>
      <c r="L66" s="127" t="s">
        <v>29</v>
      </c>
      <c r="M66" s="128">
        <v>30</v>
      </c>
      <c r="N66" s="127" t="s">
        <v>31</v>
      </c>
      <c r="O66" s="127" t="s">
        <v>29</v>
      </c>
      <c r="P66" s="128">
        <v>200</v>
      </c>
      <c r="Q66" s="127" t="s">
        <v>62</v>
      </c>
      <c r="R66" s="127"/>
      <c r="S66" s="128"/>
      <c r="T66" s="127"/>
      <c r="U66" s="125">
        <f>J66*M66*P66</f>
        <v>12000000</v>
      </c>
    </row>
    <row r="67" spans="2:22" ht="18" customHeight="1">
      <c r="B67" s="123"/>
      <c r="C67" s="157"/>
      <c r="D67" s="157"/>
      <c r="E67" s="87"/>
      <c r="F67" s="87"/>
      <c r="G67" s="87">
        <f t="shared" si="0"/>
        <v>0</v>
      </c>
      <c r="H67" s="72"/>
      <c r="I67" s="124" t="s">
        <v>155</v>
      </c>
      <c r="J67" s="126">
        <v>500</v>
      </c>
      <c r="K67" s="127" t="s">
        <v>28</v>
      </c>
      <c r="L67" s="127" t="s">
        <v>29</v>
      </c>
      <c r="M67" s="128">
        <v>30</v>
      </c>
      <c r="N67" s="127" t="s">
        <v>31</v>
      </c>
      <c r="O67" s="127" t="s">
        <v>29</v>
      </c>
      <c r="P67" s="128">
        <v>200</v>
      </c>
      <c r="Q67" s="127" t="s">
        <v>62</v>
      </c>
      <c r="R67" s="127"/>
      <c r="S67" s="128"/>
      <c r="T67" s="127"/>
      <c r="U67" s="125">
        <f>J67*M67*P67</f>
        <v>3000000</v>
      </c>
      <c r="V67" s="23">
        <v>3000000</v>
      </c>
    </row>
    <row r="68" spans="2:22" ht="18" customHeight="1">
      <c r="B68" s="123"/>
      <c r="C68" s="157"/>
      <c r="D68" s="157" t="s">
        <v>157</v>
      </c>
      <c r="E68" s="87">
        <v>5000000</v>
      </c>
      <c r="F68" s="87">
        <f>U68</f>
        <v>5000000</v>
      </c>
      <c r="G68" s="111">
        <f t="shared" si="0"/>
        <v>0</v>
      </c>
      <c r="H68" s="111">
        <f t="shared" ref="H68:H71" si="15">F68/E68*100-100</f>
        <v>0</v>
      </c>
      <c r="I68" s="124" t="s">
        <v>169</v>
      </c>
      <c r="J68" s="126">
        <v>1000000</v>
      </c>
      <c r="K68" s="127" t="s">
        <v>28</v>
      </c>
      <c r="L68" s="127" t="s">
        <v>29</v>
      </c>
      <c r="M68" s="128">
        <v>5</v>
      </c>
      <c r="N68" s="127" t="s">
        <v>33</v>
      </c>
      <c r="O68" s="127"/>
      <c r="P68" s="128"/>
      <c r="Q68" s="157"/>
      <c r="R68" s="157"/>
      <c r="S68" s="157"/>
      <c r="T68" s="157"/>
      <c r="U68" s="125">
        <f>J68*M68</f>
        <v>5000000</v>
      </c>
    </row>
    <row r="69" spans="2:22" ht="18" customHeight="1">
      <c r="B69" s="123"/>
      <c r="C69" s="157"/>
      <c r="D69" s="157" t="s">
        <v>158</v>
      </c>
      <c r="E69" s="87">
        <v>2400000</v>
      </c>
      <c r="F69" s="87">
        <f>U69</f>
        <v>1200000</v>
      </c>
      <c r="G69" s="87">
        <f t="shared" si="0"/>
        <v>-1200000</v>
      </c>
      <c r="H69" s="72">
        <f t="shared" si="15"/>
        <v>-50</v>
      </c>
      <c r="I69" s="124" t="s">
        <v>158</v>
      </c>
      <c r="J69" s="126">
        <v>10000</v>
      </c>
      <c r="K69" s="127" t="s">
        <v>28</v>
      </c>
      <c r="L69" s="127" t="s">
        <v>29</v>
      </c>
      <c r="M69" s="128">
        <v>30</v>
      </c>
      <c r="N69" s="127" t="s">
        <v>31</v>
      </c>
      <c r="O69" s="127" t="s">
        <v>29</v>
      </c>
      <c r="P69" s="128">
        <v>4</v>
      </c>
      <c r="Q69" s="157" t="s">
        <v>33</v>
      </c>
      <c r="R69" s="157"/>
      <c r="S69" s="157"/>
      <c r="T69" s="157"/>
      <c r="U69" s="125">
        <f>J69*M69*P69</f>
        <v>1200000</v>
      </c>
    </row>
    <row r="70" spans="2:22" ht="18" customHeight="1">
      <c r="B70" s="123"/>
      <c r="C70" s="157"/>
      <c r="D70" s="157" t="s">
        <v>159</v>
      </c>
      <c r="E70" s="87">
        <v>1800000</v>
      </c>
      <c r="F70" s="87">
        <f>U70</f>
        <v>150000</v>
      </c>
      <c r="G70" s="87">
        <f t="shared" si="0"/>
        <v>-1650000</v>
      </c>
      <c r="H70" s="72">
        <f t="shared" si="15"/>
        <v>-91.666666666666671</v>
      </c>
      <c r="I70" s="124" t="s">
        <v>159</v>
      </c>
      <c r="J70" s="126">
        <v>150000</v>
      </c>
      <c r="K70" s="127" t="s">
        <v>28</v>
      </c>
      <c r="L70" s="127" t="s">
        <v>29</v>
      </c>
      <c r="M70" s="128">
        <v>1</v>
      </c>
      <c r="N70" s="127" t="s">
        <v>30</v>
      </c>
      <c r="O70" s="127"/>
      <c r="P70" s="128"/>
      <c r="Q70" s="157"/>
      <c r="R70" s="157"/>
      <c r="S70" s="157"/>
      <c r="T70" s="157"/>
      <c r="U70" s="125">
        <f>J70*M70</f>
        <v>150000</v>
      </c>
    </row>
    <row r="71" spans="2:22" ht="18" customHeight="1">
      <c r="B71" s="123"/>
      <c r="C71" s="157" t="s">
        <v>63</v>
      </c>
      <c r="D71" s="157" t="s">
        <v>67</v>
      </c>
      <c r="E71" s="87">
        <v>1800000</v>
      </c>
      <c r="F71" s="87">
        <f>U71</f>
        <v>80000</v>
      </c>
      <c r="G71" s="87">
        <f t="shared" si="0"/>
        <v>-1720000</v>
      </c>
      <c r="H71" s="72">
        <f t="shared" si="15"/>
        <v>-95.555555555555557</v>
      </c>
      <c r="I71" s="124" t="s">
        <v>67</v>
      </c>
      <c r="J71" s="126"/>
      <c r="K71" s="127"/>
      <c r="L71" s="127"/>
      <c r="M71" s="128"/>
      <c r="N71" s="127"/>
      <c r="O71" s="127"/>
      <c r="P71" s="128"/>
      <c r="Q71" s="157"/>
      <c r="R71" s="157"/>
      <c r="S71" s="157"/>
      <c r="T71" s="157"/>
      <c r="U71" s="125">
        <f>U72+U73+U74</f>
        <v>80000</v>
      </c>
    </row>
    <row r="72" spans="2:22" ht="18" customHeight="1">
      <c r="B72" s="123"/>
      <c r="C72" s="157"/>
      <c r="D72" s="157"/>
      <c r="E72" s="87"/>
      <c r="F72" s="87"/>
      <c r="G72" s="87">
        <f t="shared" si="0"/>
        <v>0</v>
      </c>
      <c r="H72" s="72"/>
      <c r="I72" s="124" t="s">
        <v>64</v>
      </c>
      <c r="J72" s="126">
        <v>10000</v>
      </c>
      <c r="K72" s="127" t="s">
        <v>28</v>
      </c>
      <c r="L72" s="127" t="s">
        <v>29</v>
      </c>
      <c r="M72" s="128">
        <v>1</v>
      </c>
      <c r="N72" s="127" t="s">
        <v>31</v>
      </c>
      <c r="O72" s="127" t="s">
        <v>29</v>
      </c>
      <c r="P72" s="128">
        <v>1</v>
      </c>
      <c r="Q72" s="127" t="s">
        <v>33</v>
      </c>
      <c r="R72" s="157"/>
      <c r="S72" s="157"/>
      <c r="T72" s="157"/>
      <c r="U72" s="125">
        <f>+J72*M72</f>
        <v>10000</v>
      </c>
    </row>
    <row r="73" spans="2:22" ht="18" customHeight="1">
      <c r="B73" s="123"/>
      <c r="C73" s="157"/>
      <c r="D73" s="157"/>
      <c r="E73" s="87"/>
      <c r="F73" s="87"/>
      <c r="G73" s="87">
        <f t="shared" ref="G73:G108" si="16">F73-E73</f>
        <v>0</v>
      </c>
      <c r="H73" s="72"/>
      <c r="I73" s="124" t="s">
        <v>65</v>
      </c>
      <c r="J73" s="126">
        <v>50000</v>
      </c>
      <c r="K73" s="127" t="s">
        <v>28</v>
      </c>
      <c r="L73" s="127" t="s">
        <v>29</v>
      </c>
      <c r="M73" s="128">
        <v>1</v>
      </c>
      <c r="N73" s="127" t="s">
        <v>31</v>
      </c>
      <c r="O73" s="127" t="s">
        <v>29</v>
      </c>
      <c r="P73" s="128">
        <v>1</v>
      </c>
      <c r="Q73" s="127" t="s">
        <v>33</v>
      </c>
      <c r="R73" s="157"/>
      <c r="S73" s="157"/>
      <c r="T73" s="157"/>
      <c r="U73" s="125">
        <f>+J73*M73</f>
        <v>50000</v>
      </c>
    </row>
    <row r="74" spans="2:22" ht="18" customHeight="1">
      <c r="B74" s="123"/>
      <c r="C74" s="157"/>
      <c r="D74" s="157"/>
      <c r="E74" s="87"/>
      <c r="F74" s="87"/>
      <c r="G74" s="87">
        <f t="shared" si="16"/>
        <v>0</v>
      </c>
      <c r="H74" s="72"/>
      <c r="I74" s="124" t="s">
        <v>66</v>
      </c>
      <c r="J74" s="126">
        <v>20000</v>
      </c>
      <c r="K74" s="127" t="s">
        <v>28</v>
      </c>
      <c r="L74" s="127" t="s">
        <v>29</v>
      </c>
      <c r="M74" s="128">
        <v>1</v>
      </c>
      <c r="N74" s="127" t="s">
        <v>31</v>
      </c>
      <c r="O74" s="127" t="s">
        <v>1</v>
      </c>
      <c r="P74" s="128" t="s">
        <v>1</v>
      </c>
      <c r="Q74" s="157" t="s">
        <v>1</v>
      </c>
      <c r="R74" s="157"/>
      <c r="S74" s="157"/>
      <c r="T74" s="157"/>
      <c r="U74" s="125">
        <f>+J74*M74</f>
        <v>20000</v>
      </c>
    </row>
    <row r="75" spans="2:22" ht="18" customHeight="1">
      <c r="B75" s="123"/>
      <c r="C75" s="157"/>
      <c r="D75" s="157" t="s">
        <v>174</v>
      </c>
      <c r="E75" s="87">
        <v>4800000</v>
      </c>
      <c r="F75" s="87">
        <f>U75</f>
        <v>5240000</v>
      </c>
      <c r="G75" s="87">
        <f t="shared" si="16"/>
        <v>440000</v>
      </c>
      <c r="H75" s="72">
        <f t="shared" ref="H75" si="17">F75/E75*100-100</f>
        <v>9.1666666666666572</v>
      </c>
      <c r="I75" s="124" t="s">
        <v>174</v>
      </c>
      <c r="J75" s="126"/>
      <c r="K75" s="127"/>
      <c r="L75" s="127"/>
      <c r="M75" s="128"/>
      <c r="N75" s="127"/>
      <c r="O75" s="127" t="s">
        <v>1</v>
      </c>
      <c r="P75" s="128" t="s">
        <v>1</v>
      </c>
      <c r="Q75" s="157" t="s">
        <v>1</v>
      </c>
      <c r="R75" s="157"/>
      <c r="S75" s="157"/>
      <c r="T75" s="157"/>
      <c r="U75" s="125">
        <f>SUM(U76:U77)</f>
        <v>5240000</v>
      </c>
    </row>
    <row r="76" spans="2:22" ht="18" customHeight="1">
      <c r="B76" s="123"/>
      <c r="C76" s="157"/>
      <c r="D76" s="157"/>
      <c r="E76" s="87"/>
      <c r="F76" s="87"/>
      <c r="G76" s="87">
        <f t="shared" si="16"/>
        <v>0</v>
      </c>
      <c r="H76" s="72"/>
      <c r="I76" s="124" t="s">
        <v>175</v>
      </c>
      <c r="J76" s="126">
        <v>1010000</v>
      </c>
      <c r="K76" s="127" t="s">
        <v>28</v>
      </c>
      <c r="L76" s="127" t="s">
        <v>29</v>
      </c>
      <c r="M76" s="128">
        <v>4</v>
      </c>
      <c r="N76" s="127" t="s">
        <v>33</v>
      </c>
      <c r="O76" s="127" t="s">
        <v>1</v>
      </c>
      <c r="P76" s="128" t="s">
        <v>1</v>
      </c>
      <c r="Q76" s="157" t="s">
        <v>1</v>
      </c>
      <c r="R76" s="157"/>
      <c r="S76" s="157"/>
      <c r="T76" s="157"/>
      <c r="U76" s="125">
        <f>+J76*M76</f>
        <v>4040000</v>
      </c>
    </row>
    <row r="77" spans="2:22" ht="18" customHeight="1">
      <c r="B77" s="123"/>
      <c r="C77" s="157"/>
      <c r="D77" s="157"/>
      <c r="E77" s="87"/>
      <c r="F77" s="87"/>
      <c r="G77" s="87">
        <f t="shared" si="16"/>
        <v>0</v>
      </c>
      <c r="H77" s="72"/>
      <c r="I77" s="124" t="s">
        <v>176</v>
      </c>
      <c r="J77" s="126">
        <v>120000</v>
      </c>
      <c r="K77" s="127" t="s">
        <v>28</v>
      </c>
      <c r="L77" s="127" t="s">
        <v>29</v>
      </c>
      <c r="M77" s="128">
        <v>10</v>
      </c>
      <c r="N77" s="127" t="s">
        <v>30</v>
      </c>
      <c r="O77" s="127"/>
      <c r="P77" s="128"/>
      <c r="Q77" s="157"/>
      <c r="R77" s="157"/>
      <c r="S77" s="157"/>
      <c r="T77" s="157"/>
      <c r="U77" s="125">
        <f>+J77*M77</f>
        <v>1200000</v>
      </c>
    </row>
    <row r="78" spans="2:22" ht="18" customHeight="1">
      <c r="B78" s="123"/>
      <c r="C78" s="157"/>
      <c r="D78" s="157" t="s">
        <v>68</v>
      </c>
      <c r="E78" s="87">
        <v>2500000</v>
      </c>
      <c r="F78" s="87">
        <f>U78</f>
        <v>120000</v>
      </c>
      <c r="G78" s="87">
        <f t="shared" si="16"/>
        <v>-2380000</v>
      </c>
      <c r="H78" s="72">
        <f t="shared" ref="H78" si="18">F78/E78*100-100</f>
        <v>-95.2</v>
      </c>
      <c r="I78" s="124" t="s">
        <v>68</v>
      </c>
      <c r="J78" s="126"/>
      <c r="K78" s="127"/>
      <c r="L78" s="127"/>
      <c r="M78" s="128"/>
      <c r="N78" s="127"/>
      <c r="O78" s="127" t="s">
        <v>1</v>
      </c>
      <c r="P78" s="128" t="s">
        <v>1</v>
      </c>
      <c r="Q78" s="157" t="s">
        <v>1</v>
      </c>
      <c r="R78" s="157"/>
      <c r="S78" s="157"/>
      <c r="T78" s="157"/>
      <c r="U78" s="125">
        <f>SUM(U79:U80)</f>
        <v>120000</v>
      </c>
    </row>
    <row r="79" spans="2:22" ht="18" customHeight="1">
      <c r="B79" s="123"/>
      <c r="C79" s="157"/>
      <c r="D79" s="157"/>
      <c r="E79" s="87"/>
      <c r="F79" s="87"/>
      <c r="G79" s="87">
        <f t="shared" si="16"/>
        <v>0</v>
      </c>
      <c r="H79" s="72"/>
      <c r="I79" s="34" t="s">
        <v>182</v>
      </c>
      <c r="J79" s="126">
        <v>100000</v>
      </c>
      <c r="K79" s="127" t="s">
        <v>28</v>
      </c>
      <c r="L79" s="127" t="s">
        <v>29</v>
      </c>
      <c r="M79" s="128">
        <v>1</v>
      </c>
      <c r="N79" s="127" t="s">
        <v>33</v>
      </c>
      <c r="O79" s="127" t="s">
        <v>1</v>
      </c>
      <c r="P79" s="128" t="s">
        <v>1</v>
      </c>
      <c r="Q79" s="157" t="s">
        <v>1</v>
      </c>
      <c r="R79" s="157"/>
      <c r="S79" s="157"/>
      <c r="T79" s="157"/>
      <c r="U79" s="125">
        <f>+J79*M79</f>
        <v>100000</v>
      </c>
    </row>
    <row r="80" spans="2:22" ht="18" customHeight="1">
      <c r="B80" s="123"/>
      <c r="C80" s="157"/>
      <c r="D80" s="157"/>
      <c r="E80" s="87"/>
      <c r="F80" s="87"/>
      <c r="G80" s="87">
        <f t="shared" si="16"/>
        <v>0</v>
      </c>
      <c r="H80" s="72"/>
      <c r="I80" s="124" t="s">
        <v>177</v>
      </c>
      <c r="J80" s="126">
        <v>20000</v>
      </c>
      <c r="K80" s="127" t="s">
        <v>28</v>
      </c>
      <c r="L80" s="127" t="s">
        <v>29</v>
      </c>
      <c r="M80" s="128">
        <v>1</v>
      </c>
      <c r="N80" s="127" t="s">
        <v>33</v>
      </c>
      <c r="O80" s="127" t="s">
        <v>1</v>
      </c>
      <c r="P80" s="128" t="s">
        <v>1</v>
      </c>
      <c r="Q80" s="157" t="s">
        <v>1</v>
      </c>
      <c r="R80" s="157"/>
      <c r="S80" s="157"/>
      <c r="T80" s="157"/>
      <c r="U80" s="125">
        <f>+J80*M80</f>
        <v>20000</v>
      </c>
    </row>
    <row r="81" spans="2:21" ht="18" customHeight="1">
      <c r="B81" s="123"/>
      <c r="C81" s="157"/>
      <c r="D81" s="157" t="s">
        <v>69</v>
      </c>
      <c r="E81" s="87">
        <v>3000000</v>
      </c>
      <c r="F81" s="87">
        <f>U81</f>
        <v>4000000</v>
      </c>
      <c r="G81" s="87">
        <f t="shared" si="16"/>
        <v>1000000</v>
      </c>
      <c r="H81" s="72">
        <f t="shared" ref="H81" si="19">F81/E81*100-100</f>
        <v>33.333333333333314</v>
      </c>
      <c r="I81" s="124" t="s">
        <v>69</v>
      </c>
      <c r="J81" s="126" t="s">
        <v>1</v>
      </c>
      <c r="K81" s="127" t="s">
        <v>1</v>
      </c>
      <c r="L81" s="127" t="s">
        <v>1</v>
      </c>
      <c r="M81" s="128" t="s">
        <v>1</v>
      </c>
      <c r="N81" s="127" t="s">
        <v>1</v>
      </c>
      <c r="O81" s="127" t="s">
        <v>1</v>
      </c>
      <c r="P81" s="128" t="s">
        <v>1</v>
      </c>
      <c r="Q81" s="157" t="s">
        <v>1</v>
      </c>
      <c r="R81" s="157"/>
      <c r="S81" s="157"/>
      <c r="T81" s="157"/>
      <c r="U81" s="125">
        <f>SUM(U82:U82)</f>
        <v>4000000</v>
      </c>
    </row>
    <row r="82" spans="2:21" ht="18" customHeight="1">
      <c r="B82" s="123"/>
      <c r="C82" s="157"/>
      <c r="D82" s="157"/>
      <c r="E82" s="87"/>
      <c r="F82" s="87"/>
      <c r="G82" s="87">
        <f t="shared" si="16"/>
        <v>0</v>
      </c>
      <c r="H82" s="72"/>
      <c r="I82" s="124" t="s">
        <v>178</v>
      </c>
      <c r="J82" s="126">
        <v>400000</v>
      </c>
      <c r="K82" s="127" t="s">
        <v>28</v>
      </c>
      <c r="L82" s="127" t="s">
        <v>29</v>
      </c>
      <c r="M82" s="128">
        <v>10</v>
      </c>
      <c r="N82" s="127" t="s">
        <v>30</v>
      </c>
      <c r="O82" s="127" t="s">
        <v>1</v>
      </c>
      <c r="P82" s="128" t="s">
        <v>1</v>
      </c>
      <c r="Q82" s="157" t="s">
        <v>1</v>
      </c>
      <c r="R82" s="157"/>
      <c r="S82" s="157"/>
      <c r="T82" s="157"/>
      <c r="U82" s="125">
        <f>+J82*M82</f>
        <v>4000000</v>
      </c>
    </row>
    <row r="83" spans="2:21" ht="18" customHeight="1">
      <c r="B83" s="123"/>
      <c r="C83" s="157"/>
      <c r="D83" s="157" t="s">
        <v>70</v>
      </c>
      <c r="E83" s="87">
        <v>2750000</v>
      </c>
      <c r="F83" s="87">
        <f>U83</f>
        <v>2090000</v>
      </c>
      <c r="G83" s="87">
        <f t="shared" si="16"/>
        <v>-660000</v>
      </c>
      <c r="H83" s="72">
        <f t="shared" ref="H83" si="20">F83/E83*100-100</f>
        <v>-24</v>
      </c>
      <c r="I83" s="124" t="s">
        <v>70</v>
      </c>
      <c r="J83" s="126" t="s">
        <v>1</v>
      </c>
      <c r="K83" s="127" t="s">
        <v>1</v>
      </c>
      <c r="L83" s="127" t="s">
        <v>1</v>
      </c>
      <c r="M83" s="128" t="s">
        <v>1</v>
      </c>
      <c r="N83" s="127" t="s">
        <v>1</v>
      </c>
      <c r="O83" s="127" t="s">
        <v>1</v>
      </c>
      <c r="P83" s="128" t="s">
        <v>1</v>
      </c>
      <c r="Q83" s="157" t="s">
        <v>1</v>
      </c>
      <c r="R83" s="157"/>
      <c r="S83" s="157"/>
      <c r="T83" s="157"/>
      <c r="U83" s="125">
        <f>SUM(U84:U88)</f>
        <v>2090000</v>
      </c>
    </row>
    <row r="84" spans="2:21" ht="18" customHeight="1">
      <c r="B84" s="123"/>
      <c r="C84" s="157"/>
      <c r="D84" s="157"/>
      <c r="E84" s="87"/>
      <c r="F84" s="87"/>
      <c r="G84" s="87">
        <f t="shared" si="16"/>
        <v>0</v>
      </c>
      <c r="H84" s="72"/>
      <c r="I84" s="124" t="s">
        <v>71</v>
      </c>
      <c r="J84" s="126">
        <v>150000</v>
      </c>
      <c r="K84" s="127" t="s">
        <v>28</v>
      </c>
      <c r="L84" s="127" t="s">
        <v>29</v>
      </c>
      <c r="M84" s="128">
        <v>4</v>
      </c>
      <c r="N84" s="127" t="s">
        <v>33</v>
      </c>
      <c r="O84" s="127" t="s">
        <v>1</v>
      </c>
      <c r="P84" s="128" t="s">
        <v>1</v>
      </c>
      <c r="Q84" s="157" t="s">
        <v>1</v>
      </c>
      <c r="R84" s="157"/>
      <c r="S84" s="157"/>
      <c r="T84" s="157"/>
      <c r="U84" s="125">
        <f>+J84*M84</f>
        <v>600000</v>
      </c>
    </row>
    <row r="85" spans="2:21" ht="18" customHeight="1">
      <c r="B85" s="123"/>
      <c r="C85" s="157"/>
      <c r="D85" s="157"/>
      <c r="E85" s="87"/>
      <c r="F85" s="87"/>
      <c r="G85" s="87">
        <f t="shared" si="16"/>
        <v>0</v>
      </c>
      <c r="H85" s="72"/>
      <c r="I85" s="124" t="s">
        <v>72</v>
      </c>
      <c r="J85" s="126">
        <v>50000</v>
      </c>
      <c r="K85" s="127" t="s">
        <v>28</v>
      </c>
      <c r="L85" s="127" t="s">
        <v>29</v>
      </c>
      <c r="M85" s="128">
        <v>2</v>
      </c>
      <c r="N85" s="127" t="s">
        <v>33</v>
      </c>
      <c r="O85" s="127" t="s">
        <v>1</v>
      </c>
      <c r="P85" s="128" t="s">
        <v>1</v>
      </c>
      <c r="Q85" s="157" t="s">
        <v>1</v>
      </c>
      <c r="R85" s="157"/>
      <c r="S85" s="157"/>
      <c r="T85" s="157"/>
      <c r="U85" s="125">
        <f>+J85*M85</f>
        <v>100000</v>
      </c>
    </row>
    <row r="86" spans="2:21" ht="18" customHeight="1">
      <c r="B86" s="123"/>
      <c r="C86" s="157"/>
      <c r="D86" s="157"/>
      <c r="E86" s="87"/>
      <c r="F86" s="87"/>
      <c r="G86" s="87">
        <f t="shared" si="16"/>
        <v>0</v>
      </c>
      <c r="H86" s="72"/>
      <c r="I86" s="124" t="s">
        <v>73</v>
      </c>
      <c r="J86" s="126">
        <v>30000</v>
      </c>
      <c r="K86" s="127" t="s">
        <v>28</v>
      </c>
      <c r="L86" s="127" t="s">
        <v>29</v>
      </c>
      <c r="M86" s="128">
        <v>2</v>
      </c>
      <c r="N86" s="127" t="s">
        <v>33</v>
      </c>
      <c r="O86" s="127"/>
      <c r="P86" s="128"/>
      <c r="Q86" s="157"/>
      <c r="R86" s="157"/>
      <c r="S86" s="157"/>
      <c r="T86" s="157"/>
      <c r="U86" s="125">
        <f>+J86*M86</f>
        <v>60000</v>
      </c>
    </row>
    <row r="87" spans="2:21" ht="18" customHeight="1">
      <c r="B87" s="123"/>
      <c r="C87" s="157"/>
      <c r="D87" s="157"/>
      <c r="E87" s="87"/>
      <c r="F87" s="87"/>
      <c r="G87" s="87">
        <f t="shared" si="16"/>
        <v>0</v>
      </c>
      <c r="H87" s="72"/>
      <c r="I87" s="124" t="s">
        <v>74</v>
      </c>
      <c r="J87" s="126">
        <v>15000</v>
      </c>
      <c r="K87" s="127" t="s">
        <v>28</v>
      </c>
      <c r="L87" s="127" t="s">
        <v>29</v>
      </c>
      <c r="M87" s="128">
        <v>2</v>
      </c>
      <c r="N87" s="127" t="s">
        <v>33</v>
      </c>
      <c r="O87" s="127" t="s">
        <v>1</v>
      </c>
      <c r="P87" s="128" t="s">
        <v>1</v>
      </c>
      <c r="Q87" s="157" t="s">
        <v>1</v>
      </c>
      <c r="R87" s="157"/>
      <c r="S87" s="157"/>
      <c r="T87" s="157"/>
      <c r="U87" s="125">
        <f>+J87*M87</f>
        <v>30000</v>
      </c>
    </row>
    <row r="88" spans="2:21" ht="18" customHeight="1">
      <c r="B88" s="123"/>
      <c r="C88" s="157"/>
      <c r="D88" s="157"/>
      <c r="E88" s="87"/>
      <c r="F88" s="87"/>
      <c r="G88" s="87">
        <f t="shared" si="16"/>
        <v>0</v>
      </c>
      <c r="H88" s="72"/>
      <c r="I88" s="124" t="s">
        <v>195</v>
      </c>
      <c r="J88" s="126">
        <v>1300000</v>
      </c>
      <c r="K88" s="127" t="s">
        <v>28</v>
      </c>
      <c r="L88" s="127" t="s">
        <v>29</v>
      </c>
      <c r="M88" s="128">
        <v>1</v>
      </c>
      <c r="N88" s="127" t="s">
        <v>33</v>
      </c>
      <c r="O88" s="127"/>
      <c r="P88" s="128"/>
      <c r="Q88" s="157"/>
      <c r="R88" s="157"/>
      <c r="S88" s="157"/>
      <c r="T88" s="157"/>
      <c r="U88" s="125">
        <f>+J88*M88</f>
        <v>1300000</v>
      </c>
    </row>
    <row r="89" spans="2:21" ht="17.25" customHeight="1">
      <c r="B89" s="123"/>
      <c r="C89" s="157"/>
      <c r="D89" s="157" t="s">
        <v>75</v>
      </c>
      <c r="E89" s="87">
        <v>4750000</v>
      </c>
      <c r="F89" s="87">
        <f>U89</f>
        <v>1755000</v>
      </c>
      <c r="G89" s="87">
        <f t="shared" si="16"/>
        <v>-2995000</v>
      </c>
      <c r="H89" s="72">
        <f t="shared" ref="H89" si="21">F89/E89*100-100</f>
        <v>-63.052631578947363</v>
      </c>
      <c r="I89" s="124" t="s">
        <v>170</v>
      </c>
      <c r="J89" s="126" t="s">
        <v>1</v>
      </c>
      <c r="K89" s="127" t="s">
        <v>1</v>
      </c>
      <c r="L89" s="127" t="s">
        <v>1</v>
      </c>
      <c r="M89" s="128" t="s">
        <v>1</v>
      </c>
      <c r="N89" s="127" t="s">
        <v>1</v>
      </c>
      <c r="O89" s="127" t="s">
        <v>1</v>
      </c>
      <c r="P89" s="128" t="s">
        <v>1</v>
      </c>
      <c r="Q89" s="157" t="s">
        <v>1</v>
      </c>
      <c r="R89" s="157"/>
      <c r="S89" s="157"/>
      <c r="T89" s="157"/>
      <c r="U89" s="125">
        <f>SUM(U90:U93)</f>
        <v>1755000</v>
      </c>
    </row>
    <row r="90" spans="2:21" ht="18" customHeight="1">
      <c r="B90" s="123"/>
      <c r="C90" s="157"/>
      <c r="D90" s="157"/>
      <c r="E90" s="87"/>
      <c r="F90" s="87"/>
      <c r="G90" s="87">
        <f t="shared" si="16"/>
        <v>0</v>
      </c>
      <c r="H90" s="72"/>
      <c r="I90" s="124" t="s">
        <v>76</v>
      </c>
      <c r="J90" s="126">
        <v>150000</v>
      </c>
      <c r="K90" s="127" t="s">
        <v>28</v>
      </c>
      <c r="L90" s="127" t="s">
        <v>29</v>
      </c>
      <c r="M90" s="128">
        <v>3</v>
      </c>
      <c r="N90" s="127" t="s">
        <v>33</v>
      </c>
      <c r="O90" s="127" t="s">
        <v>1</v>
      </c>
      <c r="P90" s="128" t="s">
        <v>1</v>
      </c>
      <c r="Q90" s="157" t="s">
        <v>1</v>
      </c>
      <c r="R90" s="157"/>
      <c r="S90" s="157"/>
      <c r="T90" s="157"/>
      <c r="U90" s="125">
        <f>+J90*M90</f>
        <v>450000</v>
      </c>
    </row>
    <row r="91" spans="2:21" ht="18" customHeight="1">
      <c r="B91" s="123"/>
      <c r="C91" s="157"/>
      <c r="D91" s="157"/>
      <c r="E91" s="87"/>
      <c r="F91" s="87"/>
      <c r="G91" s="87">
        <f t="shared" si="16"/>
        <v>0</v>
      </c>
      <c r="H91" s="72"/>
      <c r="I91" s="124" t="s">
        <v>77</v>
      </c>
      <c r="J91" s="126">
        <v>300000</v>
      </c>
      <c r="K91" s="127" t="s">
        <v>28</v>
      </c>
      <c r="L91" s="127" t="s">
        <v>29</v>
      </c>
      <c r="M91" s="128">
        <v>3</v>
      </c>
      <c r="N91" s="127" t="s">
        <v>33</v>
      </c>
      <c r="O91" s="127"/>
      <c r="P91" s="128"/>
      <c r="Q91" s="157"/>
      <c r="R91" s="157"/>
      <c r="S91" s="157"/>
      <c r="T91" s="157"/>
      <c r="U91" s="125">
        <f>+J91*M91</f>
        <v>900000</v>
      </c>
    </row>
    <row r="92" spans="2:21" ht="18" customHeight="1">
      <c r="B92" s="123"/>
      <c r="C92" s="157"/>
      <c r="D92" s="157"/>
      <c r="E92" s="87"/>
      <c r="F92" s="87"/>
      <c r="G92" s="87">
        <f t="shared" si="16"/>
        <v>0</v>
      </c>
      <c r="H92" s="72"/>
      <c r="I92" s="124" t="s">
        <v>78</v>
      </c>
      <c r="J92" s="126">
        <v>160000</v>
      </c>
      <c r="K92" s="127" t="s">
        <v>28</v>
      </c>
      <c r="L92" s="127" t="s">
        <v>29</v>
      </c>
      <c r="M92" s="128">
        <v>1</v>
      </c>
      <c r="N92" s="127" t="s">
        <v>33</v>
      </c>
      <c r="O92" s="127"/>
      <c r="P92" s="128"/>
      <c r="Q92" s="157"/>
      <c r="R92" s="157"/>
      <c r="S92" s="157"/>
      <c r="T92" s="157"/>
      <c r="U92" s="125">
        <f>+J92*M92</f>
        <v>160000</v>
      </c>
    </row>
    <row r="93" spans="2:21" ht="18" customHeight="1">
      <c r="B93" s="123"/>
      <c r="C93" s="157"/>
      <c r="D93" s="157"/>
      <c r="E93" s="87"/>
      <c r="F93" s="87"/>
      <c r="G93" s="87">
        <f t="shared" si="16"/>
        <v>0</v>
      </c>
      <c r="H93" s="72"/>
      <c r="I93" s="124" t="s">
        <v>79</v>
      </c>
      <c r="J93" s="126">
        <v>35000</v>
      </c>
      <c r="K93" s="127" t="s">
        <v>28</v>
      </c>
      <c r="L93" s="127" t="s">
        <v>29</v>
      </c>
      <c r="M93" s="128">
        <v>7</v>
      </c>
      <c r="N93" s="127" t="s">
        <v>30</v>
      </c>
      <c r="O93" s="127" t="s">
        <v>1</v>
      </c>
      <c r="P93" s="128" t="s">
        <v>1</v>
      </c>
      <c r="Q93" s="157" t="s">
        <v>1</v>
      </c>
      <c r="R93" s="157"/>
      <c r="S93" s="157"/>
      <c r="T93" s="157"/>
      <c r="U93" s="125">
        <f>+J93*M93</f>
        <v>245000</v>
      </c>
    </row>
    <row r="94" spans="2:21" ht="18" customHeight="1">
      <c r="B94" s="123"/>
      <c r="C94" s="157"/>
      <c r="D94" s="157" t="s">
        <v>80</v>
      </c>
      <c r="E94" s="87">
        <v>1100000</v>
      </c>
      <c r="F94" s="87">
        <f>U94</f>
        <v>2500000</v>
      </c>
      <c r="G94" s="87">
        <f t="shared" si="16"/>
        <v>1400000</v>
      </c>
      <c r="H94" s="72">
        <f t="shared" ref="H94" si="22">F94/E94*100-100</f>
        <v>127.27272727272728</v>
      </c>
      <c r="I94" s="124" t="s">
        <v>80</v>
      </c>
      <c r="J94" s="126" t="s">
        <v>1</v>
      </c>
      <c r="K94" s="127" t="s">
        <v>1</v>
      </c>
      <c r="L94" s="127" t="s">
        <v>1</v>
      </c>
      <c r="M94" s="128" t="s">
        <v>1</v>
      </c>
      <c r="N94" s="127" t="s">
        <v>1</v>
      </c>
      <c r="O94" s="127" t="s">
        <v>1</v>
      </c>
      <c r="P94" s="128" t="s">
        <v>1</v>
      </c>
      <c r="Q94" s="157" t="s">
        <v>1</v>
      </c>
      <c r="R94" s="157"/>
      <c r="S94" s="157"/>
      <c r="T94" s="157"/>
      <c r="U94" s="125">
        <f>SUM(U95:U96)</f>
        <v>2500000</v>
      </c>
    </row>
    <row r="95" spans="2:21" ht="18" customHeight="1">
      <c r="B95" s="123"/>
      <c r="C95" s="157"/>
      <c r="D95" s="157"/>
      <c r="E95" s="87"/>
      <c r="F95" s="87"/>
      <c r="G95" s="87">
        <f t="shared" si="16"/>
        <v>0</v>
      </c>
      <c r="H95" s="72"/>
      <c r="I95" s="124" t="s">
        <v>207</v>
      </c>
      <c r="J95" s="126">
        <v>1500000</v>
      </c>
      <c r="K95" s="127" t="s">
        <v>28</v>
      </c>
      <c r="L95" s="127" t="s">
        <v>29</v>
      </c>
      <c r="M95" s="128">
        <v>1</v>
      </c>
      <c r="N95" s="127" t="s">
        <v>33</v>
      </c>
      <c r="O95" s="127" t="s">
        <v>1</v>
      </c>
      <c r="P95" s="128" t="s">
        <v>1</v>
      </c>
      <c r="Q95" s="157" t="s">
        <v>1</v>
      </c>
      <c r="R95" s="157"/>
      <c r="S95" s="157"/>
      <c r="T95" s="157"/>
      <c r="U95" s="125">
        <f>+J95*M95</f>
        <v>1500000</v>
      </c>
    </row>
    <row r="96" spans="2:21" ht="18" customHeight="1">
      <c r="B96" s="123"/>
      <c r="C96" s="157"/>
      <c r="D96" s="157"/>
      <c r="E96" s="87"/>
      <c r="F96" s="87"/>
      <c r="G96" s="87">
        <f t="shared" si="16"/>
        <v>0</v>
      </c>
      <c r="H96" s="72"/>
      <c r="I96" s="124" t="s">
        <v>173</v>
      </c>
      <c r="J96" s="126">
        <v>1000000</v>
      </c>
      <c r="K96" s="127" t="s">
        <v>28</v>
      </c>
      <c r="L96" s="127" t="s">
        <v>29</v>
      </c>
      <c r="M96" s="128">
        <v>1</v>
      </c>
      <c r="N96" s="127" t="s">
        <v>33</v>
      </c>
      <c r="O96" s="127" t="s">
        <v>1</v>
      </c>
      <c r="P96" s="128" t="s">
        <v>1</v>
      </c>
      <c r="Q96" s="157" t="s">
        <v>1</v>
      </c>
      <c r="R96" s="157"/>
      <c r="S96" s="157"/>
      <c r="T96" s="157"/>
      <c r="U96" s="125">
        <f>+J96*M96</f>
        <v>1000000</v>
      </c>
    </row>
    <row r="97" spans="2:21" ht="18" customHeight="1">
      <c r="B97" s="123" t="s">
        <v>81</v>
      </c>
      <c r="C97" s="157" t="s">
        <v>81</v>
      </c>
      <c r="D97" s="157" t="s">
        <v>11</v>
      </c>
      <c r="E97" s="87">
        <f>SUM(E100,E98)</f>
        <v>5600000</v>
      </c>
      <c r="F97" s="87">
        <f>F98+F100</f>
        <v>6000000</v>
      </c>
      <c r="G97" s="87">
        <f>F97-E97</f>
        <v>400000</v>
      </c>
      <c r="H97" s="72">
        <f t="shared" ref="H97:H98" si="23">F97/E97*100-100</f>
        <v>7.1428571428571388</v>
      </c>
      <c r="I97" s="124"/>
      <c r="J97" s="126"/>
      <c r="K97" s="127"/>
      <c r="L97" s="127"/>
      <c r="M97" s="128"/>
      <c r="N97" s="127"/>
      <c r="O97" s="127"/>
      <c r="P97" s="128"/>
      <c r="Q97" s="157"/>
      <c r="R97" s="157"/>
      <c r="S97" s="157"/>
      <c r="T97" s="157"/>
      <c r="U97" s="125">
        <f>SUM(U98,U100)</f>
        <v>6000000</v>
      </c>
    </row>
    <row r="98" spans="2:21" ht="18" customHeight="1">
      <c r="B98" s="123"/>
      <c r="C98" s="157"/>
      <c r="D98" s="157" t="s">
        <v>45</v>
      </c>
      <c r="E98" s="87">
        <v>4000000</v>
      </c>
      <c r="F98" s="87">
        <f>U98</f>
        <v>4200000</v>
      </c>
      <c r="G98" s="87">
        <f t="shared" si="16"/>
        <v>200000</v>
      </c>
      <c r="H98" s="72">
        <f t="shared" si="23"/>
        <v>5</v>
      </c>
      <c r="I98" s="124" t="s">
        <v>171</v>
      </c>
      <c r="J98" s="126" t="s">
        <v>1</v>
      </c>
      <c r="K98" s="127" t="s">
        <v>1</v>
      </c>
      <c r="L98" s="127" t="s">
        <v>1</v>
      </c>
      <c r="M98" s="128" t="s">
        <v>1</v>
      </c>
      <c r="N98" s="127" t="s">
        <v>1</v>
      </c>
      <c r="O98" s="127" t="s">
        <v>1</v>
      </c>
      <c r="P98" s="128" t="s">
        <v>1</v>
      </c>
      <c r="Q98" s="157" t="s">
        <v>1</v>
      </c>
      <c r="R98" s="157"/>
      <c r="S98" s="157"/>
      <c r="T98" s="157"/>
      <c r="U98" s="125">
        <f>SUM(U99:U99)</f>
        <v>4200000</v>
      </c>
    </row>
    <row r="99" spans="2:21" ht="18" customHeight="1">
      <c r="B99" s="123"/>
      <c r="C99" s="157"/>
      <c r="D99" s="157"/>
      <c r="E99" s="87"/>
      <c r="F99" s="87"/>
      <c r="G99" s="87">
        <f t="shared" si="16"/>
        <v>0</v>
      </c>
      <c r="H99" s="72"/>
      <c r="I99" s="124" t="s">
        <v>196</v>
      </c>
      <c r="J99" s="126">
        <v>420000</v>
      </c>
      <c r="K99" s="127" t="s">
        <v>28</v>
      </c>
      <c r="L99" s="127" t="s">
        <v>29</v>
      </c>
      <c r="M99" s="128">
        <v>10</v>
      </c>
      <c r="N99" s="127" t="s">
        <v>33</v>
      </c>
      <c r="O99" s="127" t="s">
        <v>1</v>
      </c>
      <c r="P99" s="128" t="s">
        <v>1</v>
      </c>
      <c r="Q99" s="157" t="s">
        <v>1</v>
      </c>
      <c r="R99" s="157"/>
      <c r="S99" s="157"/>
      <c r="T99" s="157"/>
      <c r="U99" s="125">
        <f>+J99*M99</f>
        <v>4200000</v>
      </c>
    </row>
    <row r="100" spans="2:21" ht="18" customHeight="1">
      <c r="B100" s="123"/>
      <c r="C100" s="157"/>
      <c r="D100" s="157" t="s">
        <v>82</v>
      </c>
      <c r="E100" s="87">
        <v>1600000</v>
      </c>
      <c r="F100" s="87">
        <f>U100</f>
        <v>1800000</v>
      </c>
      <c r="G100" s="87">
        <f t="shared" si="16"/>
        <v>200000</v>
      </c>
      <c r="H100" s="72">
        <f t="shared" ref="H100" si="24">F100/E100*100-100</f>
        <v>12.5</v>
      </c>
      <c r="I100" s="124" t="s">
        <v>82</v>
      </c>
      <c r="J100" s="126"/>
      <c r="K100" s="127"/>
      <c r="L100" s="127"/>
      <c r="M100" s="128"/>
      <c r="N100" s="127"/>
      <c r="O100" s="127"/>
      <c r="P100" s="128"/>
      <c r="Q100" s="157"/>
      <c r="R100" s="157"/>
      <c r="S100" s="157"/>
      <c r="T100" s="157"/>
      <c r="U100" s="125">
        <f>U101+U104+U107</f>
        <v>1800000</v>
      </c>
    </row>
    <row r="101" spans="2:21" ht="18" customHeight="1">
      <c r="B101" s="123"/>
      <c r="C101" s="157"/>
      <c r="D101" s="157"/>
      <c r="E101" s="87"/>
      <c r="F101" s="87"/>
      <c r="G101" s="87">
        <f t="shared" si="16"/>
        <v>0</v>
      </c>
      <c r="H101" s="72"/>
      <c r="I101" s="124" t="s">
        <v>83</v>
      </c>
      <c r="J101" s="126"/>
      <c r="K101" s="127"/>
      <c r="L101" s="127"/>
      <c r="M101" s="128"/>
      <c r="N101" s="127"/>
      <c r="O101" s="127"/>
      <c r="P101" s="128"/>
      <c r="Q101" s="157"/>
      <c r="R101" s="157"/>
      <c r="S101" s="157"/>
      <c r="T101" s="157"/>
      <c r="U101" s="125">
        <f>SUM(U102:U103)</f>
        <v>1200000</v>
      </c>
    </row>
    <row r="102" spans="2:21" ht="18" customHeight="1">
      <c r="B102" s="123"/>
      <c r="C102" s="157"/>
      <c r="D102" s="157"/>
      <c r="E102" s="87"/>
      <c r="F102" s="87"/>
      <c r="G102" s="87">
        <f t="shared" si="16"/>
        <v>0</v>
      </c>
      <c r="H102" s="72"/>
      <c r="I102" s="124" t="s">
        <v>138</v>
      </c>
      <c r="J102" s="126">
        <v>1000000</v>
      </c>
      <c r="K102" s="127" t="s">
        <v>28</v>
      </c>
      <c r="L102" s="127" t="s">
        <v>29</v>
      </c>
      <c r="M102" s="128">
        <v>1</v>
      </c>
      <c r="N102" s="127" t="s">
        <v>33</v>
      </c>
      <c r="O102" s="127" t="s">
        <v>1</v>
      </c>
      <c r="P102" s="128" t="s">
        <v>1</v>
      </c>
      <c r="Q102" s="157" t="s">
        <v>1</v>
      </c>
      <c r="R102" s="157"/>
      <c r="S102" s="157"/>
      <c r="T102" s="157"/>
      <c r="U102" s="125">
        <f>+J102*M102</f>
        <v>1000000</v>
      </c>
    </row>
    <row r="103" spans="2:21" ht="18" customHeight="1">
      <c r="B103" s="123"/>
      <c r="C103" s="157"/>
      <c r="D103" s="157"/>
      <c r="E103" s="87"/>
      <c r="F103" s="87"/>
      <c r="G103" s="87">
        <f t="shared" si="16"/>
        <v>0</v>
      </c>
      <c r="H103" s="72"/>
      <c r="I103" s="124" t="s">
        <v>87</v>
      </c>
      <c r="J103" s="126">
        <v>200000</v>
      </c>
      <c r="K103" s="127" t="s">
        <v>28</v>
      </c>
      <c r="L103" s="127" t="s">
        <v>29</v>
      </c>
      <c r="M103" s="128">
        <v>1</v>
      </c>
      <c r="N103" s="127" t="s">
        <v>33</v>
      </c>
      <c r="O103" s="127" t="s">
        <v>1</v>
      </c>
      <c r="P103" s="128" t="s">
        <v>1</v>
      </c>
      <c r="Q103" s="157" t="s">
        <v>1</v>
      </c>
      <c r="R103" s="157"/>
      <c r="S103" s="157"/>
      <c r="T103" s="157"/>
      <c r="U103" s="125">
        <f>+J103*M103</f>
        <v>200000</v>
      </c>
    </row>
    <row r="104" spans="2:21" ht="18" customHeight="1">
      <c r="B104" s="123"/>
      <c r="C104" s="157"/>
      <c r="D104" s="157"/>
      <c r="E104" s="87"/>
      <c r="F104" s="87"/>
      <c r="G104" s="87">
        <f t="shared" si="16"/>
        <v>0</v>
      </c>
      <c r="H104" s="72"/>
      <c r="I104" s="124" t="s">
        <v>143</v>
      </c>
      <c r="J104" s="126"/>
      <c r="K104" s="127"/>
      <c r="L104" s="127"/>
      <c r="M104" s="128"/>
      <c r="N104" s="127"/>
      <c r="O104" s="127"/>
      <c r="P104" s="128"/>
      <c r="Q104" s="157"/>
      <c r="R104" s="157"/>
      <c r="S104" s="157"/>
      <c r="T104" s="157"/>
      <c r="U104" s="125">
        <f>U105+U106</f>
        <v>400000</v>
      </c>
    </row>
    <row r="105" spans="2:21" ht="18" customHeight="1">
      <c r="B105" s="123"/>
      <c r="C105" s="157"/>
      <c r="D105" s="157"/>
      <c r="E105" s="87"/>
      <c r="F105" s="87"/>
      <c r="G105" s="87">
        <f t="shared" si="16"/>
        <v>0</v>
      </c>
      <c r="H105" s="72"/>
      <c r="I105" s="124" t="s">
        <v>85</v>
      </c>
      <c r="J105" s="126">
        <v>150000</v>
      </c>
      <c r="K105" s="127" t="s">
        <v>28</v>
      </c>
      <c r="L105" s="127" t="s">
        <v>29</v>
      </c>
      <c r="M105" s="128">
        <v>2</v>
      </c>
      <c r="N105" s="127" t="s">
        <v>33</v>
      </c>
      <c r="O105" s="127" t="s">
        <v>1</v>
      </c>
      <c r="P105" s="128" t="s">
        <v>1</v>
      </c>
      <c r="Q105" s="157" t="s">
        <v>1</v>
      </c>
      <c r="R105" s="157"/>
      <c r="S105" s="157"/>
      <c r="T105" s="157"/>
      <c r="U105" s="125">
        <f>J105*M105</f>
        <v>300000</v>
      </c>
    </row>
    <row r="106" spans="2:21" ht="18" customHeight="1">
      <c r="B106" s="123"/>
      <c r="C106" s="157"/>
      <c r="D106" s="157"/>
      <c r="E106" s="87"/>
      <c r="F106" s="87"/>
      <c r="G106" s="87">
        <f t="shared" si="16"/>
        <v>0</v>
      </c>
      <c r="H106" s="72"/>
      <c r="I106" s="124" t="s">
        <v>86</v>
      </c>
      <c r="J106" s="126">
        <v>100000</v>
      </c>
      <c r="K106" s="127" t="s">
        <v>28</v>
      </c>
      <c r="L106" s="127" t="s">
        <v>29</v>
      </c>
      <c r="M106" s="128">
        <v>1</v>
      </c>
      <c r="N106" s="127" t="s">
        <v>33</v>
      </c>
      <c r="O106" s="127" t="s">
        <v>1</v>
      </c>
      <c r="P106" s="128" t="s">
        <v>1</v>
      </c>
      <c r="Q106" s="157" t="s">
        <v>1</v>
      </c>
      <c r="R106" s="157"/>
      <c r="S106" s="157"/>
      <c r="T106" s="157"/>
      <c r="U106" s="125">
        <f t="shared" ref="U106:U107" si="25">J106*M106</f>
        <v>100000</v>
      </c>
    </row>
    <row r="107" spans="2:21" ht="18" customHeight="1">
      <c r="B107" s="123"/>
      <c r="C107" s="157"/>
      <c r="D107" s="157"/>
      <c r="E107" s="87"/>
      <c r="F107" s="87"/>
      <c r="G107" s="87">
        <f t="shared" si="16"/>
        <v>0</v>
      </c>
      <c r="H107" s="72"/>
      <c r="I107" s="124" t="s">
        <v>84</v>
      </c>
      <c r="J107" s="126">
        <v>200000</v>
      </c>
      <c r="K107" s="127" t="s">
        <v>28</v>
      </c>
      <c r="L107" s="127" t="s">
        <v>29</v>
      </c>
      <c r="M107" s="128">
        <v>1</v>
      </c>
      <c r="N107" s="127" t="s">
        <v>33</v>
      </c>
      <c r="O107" s="127" t="s">
        <v>1</v>
      </c>
      <c r="P107" s="128" t="s">
        <v>1</v>
      </c>
      <c r="Q107" s="157" t="s">
        <v>1</v>
      </c>
      <c r="R107" s="157"/>
      <c r="S107" s="157"/>
      <c r="T107" s="157"/>
      <c r="U107" s="125">
        <f t="shared" si="25"/>
        <v>200000</v>
      </c>
    </row>
    <row r="108" spans="2:21" ht="18" customHeight="1">
      <c r="B108" s="123" t="s">
        <v>46</v>
      </c>
      <c r="C108" s="157" t="s">
        <v>47</v>
      </c>
      <c r="D108" s="157" t="s">
        <v>47</v>
      </c>
      <c r="E108" s="87">
        <v>26060</v>
      </c>
      <c r="F108" s="87">
        <f>U108</f>
        <v>176060</v>
      </c>
      <c r="G108" s="87">
        <f t="shared" si="16"/>
        <v>150000</v>
      </c>
      <c r="H108" s="72">
        <f t="shared" ref="H108" si="26">F108/E108*100-100</f>
        <v>575.59478127398313</v>
      </c>
      <c r="I108" s="124" t="s">
        <v>47</v>
      </c>
      <c r="J108" s="126">
        <v>176060</v>
      </c>
      <c r="K108" s="127" t="s">
        <v>28</v>
      </c>
      <c r="L108" s="127" t="s">
        <v>29</v>
      </c>
      <c r="M108" s="128">
        <v>1</v>
      </c>
      <c r="N108" s="127" t="s">
        <v>33</v>
      </c>
      <c r="O108" s="127" t="s">
        <v>1</v>
      </c>
      <c r="P108" s="128" t="s">
        <v>1</v>
      </c>
      <c r="Q108" s="157" t="s">
        <v>1</v>
      </c>
      <c r="R108" s="157"/>
      <c r="S108" s="157"/>
      <c r="T108" s="157"/>
      <c r="U108" s="125">
        <f>+J108</f>
        <v>176060</v>
      </c>
    </row>
    <row r="109" spans="2:21" ht="18" customHeight="1">
      <c r="B109" s="153" t="s">
        <v>219</v>
      </c>
      <c r="C109" s="240" t="s">
        <v>11</v>
      </c>
      <c r="D109" s="241"/>
      <c r="E109" s="111">
        <f>SUM(E110:E111)</f>
        <v>0</v>
      </c>
      <c r="F109" s="87">
        <f>F110+F111</f>
        <v>25449630</v>
      </c>
      <c r="G109" s="87">
        <f t="shared" ref="G109" si="27">G110+G111</f>
        <v>25449630</v>
      </c>
      <c r="H109" s="242" t="s">
        <v>215</v>
      </c>
      <c r="I109" s="1"/>
      <c r="J109" s="126"/>
      <c r="K109" s="127"/>
      <c r="L109" s="127"/>
      <c r="M109" s="128"/>
      <c r="N109" s="127"/>
      <c r="O109" s="127"/>
      <c r="P109" s="128"/>
      <c r="Q109" s="157"/>
      <c r="R109" s="157"/>
      <c r="S109" s="157"/>
      <c r="T109" s="157"/>
      <c r="U109" s="125">
        <f>SUM(U110:U111)</f>
        <v>25449630</v>
      </c>
    </row>
    <row r="110" spans="2:21" ht="18" customHeight="1">
      <c r="B110" s="154"/>
      <c r="C110" s="151" t="s">
        <v>208</v>
      </c>
      <c r="D110" s="151" t="s">
        <v>208</v>
      </c>
      <c r="E110" s="111">
        <v>0</v>
      </c>
      <c r="F110" s="87">
        <f>U110</f>
        <v>7449630</v>
      </c>
      <c r="G110" s="87">
        <f t="shared" ref="G110" si="28">F110-E110</f>
        <v>7449630</v>
      </c>
      <c r="H110" s="242" t="s">
        <v>215</v>
      </c>
      <c r="I110" s="1" t="s">
        <v>220</v>
      </c>
      <c r="J110" s="126">
        <v>7449630</v>
      </c>
      <c r="K110" s="127" t="s">
        <v>28</v>
      </c>
      <c r="L110" s="127" t="s">
        <v>29</v>
      </c>
      <c r="M110" s="128">
        <v>1</v>
      </c>
      <c r="N110" s="127" t="s">
        <v>33</v>
      </c>
      <c r="O110" s="127" t="s">
        <v>1</v>
      </c>
      <c r="P110" s="128" t="s">
        <v>1</v>
      </c>
      <c r="Q110" s="157" t="s">
        <v>1</v>
      </c>
      <c r="R110" s="157"/>
      <c r="S110" s="157"/>
      <c r="T110" s="157"/>
      <c r="U110" s="125">
        <f>+J110</f>
        <v>7449630</v>
      </c>
    </row>
    <row r="111" spans="2:21" ht="18" customHeight="1" thickBot="1">
      <c r="B111" s="25"/>
      <c r="C111" s="155"/>
      <c r="D111" s="155"/>
      <c r="E111" s="243">
        <v>0</v>
      </c>
      <c r="F111" s="244">
        <f>U111</f>
        <v>18000000</v>
      </c>
      <c r="G111" s="244">
        <f t="shared" ref="G111" si="29">F111-E111</f>
        <v>18000000</v>
      </c>
      <c r="H111" s="245" t="s">
        <v>215</v>
      </c>
      <c r="I111" s="28" t="s">
        <v>222</v>
      </c>
      <c r="J111" s="246">
        <v>18000000</v>
      </c>
      <c r="K111" s="247" t="s">
        <v>28</v>
      </c>
      <c r="L111" s="247" t="s">
        <v>29</v>
      </c>
      <c r="M111" s="248">
        <v>1</v>
      </c>
      <c r="N111" s="247" t="s">
        <v>33</v>
      </c>
      <c r="O111" s="247" t="s">
        <v>1</v>
      </c>
      <c r="P111" s="248" t="s">
        <v>1</v>
      </c>
      <c r="Q111" s="249" t="s">
        <v>1</v>
      </c>
      <c r="R111" s="249"/>
      <c r="S111" s="249"/>
      <c r="T111" s="249"/>
      <c r="U111" s="250">
        <f>+J111</f>
        <v>18000000</v>
      </c>
    </row>
    <row r="112" spans="2:21" ht="18" customHeight="1">
      <c r="D112" s="68"/>
      <c r="E112" s="131"/>
      <c r="F112" s="131"/>
      <c r="G112" s="131"/>
      <c r="H112" s="74"/>
    </row>
    <row r="113" spans="4:10" ht="18" customHeight="1">
      <c r="D113" s="68"/>
      <c r="E113" s="131"/>
      <c r="F113" s="131"/>
      <c r="G113" s="131"/>
      <c r="H113" s="74"/>
      <c r="I113" s="68" t="s">
        <v>179</v>
      </c>
      <c r="J113" s="67" t="s">
        <v>1</v>
      </c>
    </row>
    <row r="114" spans="4:10" ht="18" customHeight="1">
      <c r="J114" s="129"/>
    </row>
  </sheetData>
  <mergeCells count="11">
    <mergeCell ref="C109:D109"/>
    <mergeCell ref="C64:D64"/>
    <mergeCell ref="I5:U6"/>
    <mergeCell ref="B7:D7"/>
    <mergeCell ref="C8:D8"/>
    <mergeCell ref="B5:B6"/>
    <mergeCell ref="C5:C6"/>
    <mergeCell ref="D5:D6"/>
    <mergeCell ref="F5:F6"/>
    <mergeCell ref="E5:E6"/>
    <mergeCell ref="G5:H5"/>
  </mergeCells>
  <phoneticPr fontId="2" type="noConversion"/>
  <printOptions horizontalCentered="1"/>
  <pageMargins left="0.15748031496062992" right="0.15748031496062992" top="0.19685039370078741" bottom="0.39370078740157483" header="0.19685039370078741" footer="0"/>
  <pageSetup paperSize="9" scale="74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4</vt:i4>
      </vt:variant>
    </vt:vector>
  </HeadingPairs>
  <TitlesOfParts>
    <vt:vector size="7" baseType="lpstr">
      <vt:lpstr>총괄</vt:lpstr>
      <vt:lpstr>세입</vt:lpstr>
      <vt:lpstr>세출</vt:lpstr>
      <vt:lpstr>세입!Print_Area</vt:lpstr>
      <vt:lpstr>세출!Print_Area</vt:lpstr>
      <vt:lpstr>총괄!Print_Area</vt:lpstr>
      <vt:lpstr>세출!Print_Titles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김성현</dc:creator>
  <cp:lastModifiedBy>PC02</cp:lastModifiedBy>
  <cp:lastPrinted>2014-11-25T03:22:00Z</cp:lastPrinted>
  <dcterms:created xsi:type="dcterms:W3CDTF">2008-01-12T05:11:51Z</dcterms:created>
  <dcterms:modified xsi:type="dcterms:W3CDTF">2014-11-25T03:24:50Z</dcterms:modified>
</cp:coreProperties>
</file>